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744" windowHeight="6396" tabRatio="618" activeTab="1"/>
  </bookViews>
  <sheets>
    <sheet name="Sheet1" sheetId="2" r:id="rId1"/>
    <sheet name="工作表1" sheetId="1" r:id="rId2"/>
  </sheets>
  <definedNames>
    <definedName name="_xlnm.Print_Area" localSheetId="1">工作表1!$A$1:$R$41</definedName>
  </definedNames>
  <calcPr calcId="152511"/>
</workbook>
</file>

<file path=xl/calcChain.xml><?xml version="1.0" encoding="utf-8"?>
<calcChain xmlns="http://schemas.openxmlformats.org/spreadsheetml/2006/main">
  <c r="H26" i="2" l="1"/>
  <c r="H27" i="2"/>
  <c r="H28" i="2"/>
  <c r="H23" i="2"/>
  <c r="E28" i="2"/>
  <c r="D28" i="2"/>
  <c r="F28" i="2" s="1"/>
  <c r="G28" i="2" s="1"/>
  <c r="C28" i="2"/>
  <c r="E27" i="2"/>
  <c r="C27" i="2"/>
  <c r="D27" i="2" s="1"/>
  <c r="F27" i="2" s="1"/>
  <c r="G27" i="2" s="1"/>
  <c r="E26" i="2"/>
  <c r="C26" i="2"/>
  <c r="D26" i="2" s="1"/>
  <c r="F26" i="2" s="1"/>
  <c r="G26" i="2" s="1"/>
  <c r="E25" i="2"/>
  <c r="C25" i="2"/>
  <c r="D25" i="2" s="1"/>
  <c r="F25" i="2" s="1"/>
  <c r="G25" i="2" s="1"/>
  <c r="H25" i="2" s="1"/>
  <c r="E24" i="2"/>
  <c r="D24" i="2"/>
  <c r="F24" i="2" s="1"/>
  <c r="G24" i="2" s="1"/>
  <c r="H24" i="2" s="1"/>
  <c r="C24" i="2"/>
  <c r="E23" i="2"/>
  <c r="C23" i="2"/>
  <c r="D23" i="2" s="1"/>
  <c r="F23" i="2" s="1"/>
  <c r="G23" i="2" s="1"/>
  <c r="J13" i="2"/>
  <c r="I13" i="2"/>
  <c r="H13" i="2"/>
  <c r="G13" i="2"/>
  <c r="F13" i="2"/>
  <c r="E14" i="2"/>
  <c r="E15" i="2"/>
  <c r="E16" i="2"/>
  <c r="E17" i="2"/>
  <c r="E18" i="2"/>
  <c r="E13" i="2"/>
  <c r="D14" i="2"/>
  <c r="F14" i="2" s="1"/>
  <c r="D15" i="2"/>
  <c r="F15" i="2" s="1"/>
  <c r="D16" i="2"/>
  <c r="F16" i="2" s="1"/>
  <c r="D17" i="2"/>
  <c r="F17" i="2" s="1"/>
  <c r="D18" i="2"/>
  <c r="F18" i="2" s="1"/>
  <c r="D13" i="2"/>
  <c r="C14" i="2"/>
  <c r="C15" i="2"/>
  <c r="C16" i="2"/>
  <c r="C17" i="2"/>
  <c r="C18" i="2"/>
  <c r="C13" i="2"/>
  <c r="G18" i="2" l="1"/>
  <c r="I18" i="2" s="1"/>
  <c r="H18" i="2"/>
  <c r="J18" i="2" s="1"/>
  <c r="H17" i="2"/>
  <c r="J17" i="2" s="1"/>
  <c r="G17" i="2"/>
  <c r="I17" i="2" s="1"/>
  <c r="H16" i="2"/>
  <c r="J16" i="2" s="1"/>
  <c r="G16" i="2"/>
  <c r="I16" i="2" s="1"/>
  <c r="H15" i="2"/>
  <c r="J15" i="2" s="1"/>
  <c r="G15" i="2"/>
  <c r="I15" i="2" s="1"/>
  <c r="H14" i="2"/>
  <c r="J14" i="2" s="1"/>
  <c r="G14" i="2"/>
  <c r="I14" i="2" s="1"/>
  <c r="C6" i="2"/>
  <c r="E69" i="1"/>
  <c r="C69" i="1"/>
  <c r="D69" i="1" s="1"/>
  <c r="F69" i="1" s="1"/>
  <c r="G69" i="1" s="1"/>
  <c r="H69" i="1" s="1"/>
  <c r="E68" i="1"/>
  <c r="C68" i="1"/>
  <c r="D68" i="1" s="1"/>
  <c r="F68" i="1" s="1"/>
  <c r="G68" i="1" s="1"/>
  <c r="H68" i="1" s="1"/>
  <c r="E67" i="1"/>
  <c r="C67" i="1"/>
  <c r="D67" i="1" s="1"/>
  <c r="F67" i="1" s="1"/>
  <c r="G67" i="1" s="1"/>
  <c r="H67" i="1" s="1"/>
  <c r="E66" i="1"/>
  <c r="C66" i="1"/>
  <c r="D66" i="1" s="1"/>
  <c r="F66" i="1" s="1"/>
  <c r="G66" i="1" s="1"/>
  <c r="H66" i="1" s="1"/>
  <c r="E65" i="1"/>
  <c r="C65" i="1"/>
  <c r="D65" i="1" s="1"/>
  <c r="F65" i="1" s="1"/>
  <c r="G65" i="1" s="1"/>
  <c r="H65" i="1" s="1"/>
  <c r="E64" i="1"/>
  <c r="C64" i="1"/>
  <c r="D64" i="1" s="1"/>
  <c r="F64" i="1" s="1"/>
  <c r="G64" i="1" s="1"/>
  <c r="H64" i="1" s="1"/>
  <c r="E59" i="1"/>
  <c r="C59" i="1"/>
  <c r="D59" i="1" s="1"/>
  <c r="F59" i="1" s="1"/>
  <c r="G59" i="1" s="1"/>
  <c r="I59" i="1" s="1"/>
  <c r="E58" i="1"/>
  <c r="C58" i="1"/>
  <c r="D58" i="1" s="1"/>
  <c r="F58" i="1" s="1"/>
  <c r="G58" i="1" s="1"/>
  <c r="I58" i="1" s="1"/>
  <c r="E57" i="1"/>
  <c r="C57" i="1"/>
  <c r="D57" i="1" s="1"/>
  <c r="F57" i="1" s="1"/>
  <c r="G57" i="1" s="1"/>
  <c r="I57" i="1" s="1"/>
  <c r="E56" i="1"/>
  <c r="C56" i="1"/>
  <c r="D56" i="1" s="1"/>
  <c r="F56" i="1" s="1"/>
  <c r="G56" i="1" s="1"/>
  <c r="I56" i="1" s="1"/>
  <c r="E55" i="1"/>
  <c r="C55" i="1"/>
  <c r="D55" i="1" s="1"/>
  <c r="F55" i="1" s="1"/>
  <c r="G55" i="1" s="1"/>
  <c r="I55" i="1" s="1"/>
  <c r="E54" i="1"/>
  <c r="C54" i="1"/>
  <c r="D54" i="1" s="1"/>
  <c r="F54" i="1" s="1"/>
  <c r="G54" i="1" s="1"/>
  <c r="I54" i="1" s="1"/>
  <c r="C47" i="1"/>
  <c r="J9" i="2" l="1"/>
  <c r="E9" i="2"/>
  <c r="G9" i="2"/>
  <c r="H54" i="1"/>
  <c r="J54" i="1" s="1"/>
  <c r="H55" i="1"/>
  <c r="J55" i="1" s="1"/>
  <c r="H56" i="1"/>
  <c r="J56" i="1" s="1"/>
  <c r="H57" i="1"/>
  <c r="J57" i="1" s="1"/>
  <c r="H58" i="1"/>
  <c r="J58" i="1" s="1"/>
  <c r="H59" i="1"/>
  <c r="J59" i="1" s="1"/>
  <c r="E28" i="1"/>
  <c r="C28" i="1"/>
  <c r="D28" i="1" s="1"/>
  <c r="F28" i="1" s="1"/>
  <c r="G28" i="1" s="1"/>
  <c r="H28" i="1" s="1"/>
  <c r="E27" i="1"/>
  <c r="C27" i="1"/>
  <c r="D27" i="1" s="1"/>
  <c r="F27" i="1" s="1"/>
  <c r="G27" i="1" s="1"/>
  <c r="H27" i="1" s="1"/>
  <c r="E26" i="1"/>
  <c r="C26" i="1"/>
  <c r="D26" i="1" s="1"/>
  <c r="F26" i="1" s="1"/>
  <c r="G26" i="1" s="1"/>
  <c r="H26" i="1" s="1"/>
  <c r="E25" i="1"/>
  <c r="C25" i="1"/>
  <c r="D25" i="1" s="1"/>
  <c r="F25" i="1" s="1"/>
  <c r="G25" i="1" s="1"/>
  <c r="H25" i="1" s="1"/>
  <c r="E24" i="1"/>
  <c r="C24" i="1"/>
  <c r="D24" i="1" s="1"/>
  <c r="F24" i="1" s="1"/>
  <c r="G24" i="1" s="1"/>
  <c r="H24" i="1" s="1"/>
  <c r="E23" i="1"/>
  <c r="C23" i="1"/>
  <c r="D23" i="1" s="1"/>
  <c r="F23" i="1" s="1"/>
  <c r="G23" i="1" s="1"/>
  <c r="H23" i="1" s="1"/>
  <c r="E14" i="1"/>
  <c r="E15" i="1"/>
  <c r="E16" i="1"/>
  <c r="E17" i="1"/>
  <c r="E18" i="1"/>
  <c r="E13" i="1"/>
  <c r="C14" i="1"/>
  <c r="D14" i="1" s="1"/>
  <c r="F14" i="1" s="1"/>
  <c r="C15" i="1"/>
  <c r="D15" i="1" s="1"/>
  <c r="F15" i="1" s="1"/>
  <c r="H15" i="1" s="1"/>
  <c r="J15" i="1" s="1"/>
  <c r="C16" i="1"/>
  <c r="D16" i="1" s="1"/>
  <c r="F16" i="1" s="1"/>
  <c r="C17" i="1"/>
  <c r="D17" i="1" s="1"/>
  <c r="F17" i="1" s="1"/>
  <c r="C18" i="1"/>
  <c r="D18" i="1" s="1"/>
  <c r="F18" i="1" s="1"/>
  <c r="C13" i="1"/>
  <c r="D13" i="1" s="1"/>
  <c r="F13" i="1" s="1"/>
  <c r="I26" i="2" l="1"/>
  <c r="J26" i="2" s="1"/>
  <c r="K26" i="2" s="1"/>
  <c r="L26" i="2" s="1"/>
  <c r="I24" i="2"/>
  <c r="J24" i="2" s="1"/>
  <c r="K24" i="2" s="1"/>
  <c r="L24" i="2" s="1"/>
  <c r="I28" i="2"/>
  <c r="J28" i="2" s="1"/>
  <c r="K28" i="2" s="1"/>
  <c r="L28" i="2" s="1"/>
  <c r="I25" i="2"/>
  <c r="J25" i="2" s="1"/>
  <c r="K25" i="2" s="1"/>
  <c r="L25" i="2" s="1"/>
  <c r="I23" i="2"/>
  <c r="J23" i="2" s="1"/>
  <c r="K23" i="2" s="1"/>
  <c r="I27" i="2"/>
  <c r="J27" i="2" s="1"/>
  <c r="K27" i="2" s="1"/>
  <c r="L27" i="2" s="1"/>
  <c r="J50" i="1"/>
  <c r="G50" i="1"/>
  <c r="E50" i="1"/>
  <c r="H13" i="1"/>
  <c r="J13" i="1" s="1"/>
  <c r="G13" i="1"/>
  <c r="I13" i="1" s="1"/>
  <c r="H18" i="1"/>
  <c r="J18" i="1" s="1"/>
  <c r="G18" i="1"/>
  <c r="I18" i="1" s="1"/>
  <c r="H17" i="1"/>
  <c r="J17" i="1" s="1"/>
  <c r="G17" i="1"/>
  <c r="I17" i="1" s="1"/>
  <c r="G16" i="1"/>
  <c r="I16" i="1" s="1"/>
  <c r="H16" i="1"/>
  <c r="J16" i="1" s="1"/>
  <c r="G15" i="1"/>
  <c r="I15" i="1" s="1"/>
  <c r="G14" i="1"/>
  <c r="I14" i="1" s="1"/>
  <c r="H14" i="1"/>
  <c r="J14" i="1" s="1"/>
  <c r="C6" i="1"/>
  <c r="L23" i="2" l="1"/>
  <c r="L29" i="2" s="1"/>
  <c r="K29" i="2"/>
  <c r="E9" i="1"/>
  <c r="G9" i="1"/>
  <c r="J9" i="1"/>
  <c r="I64" i="1" l="1"/>
  <c r="J64" i="1" s="1"/>
  <c r="K64" i="1" s="1"/>
  <c r="I69" i="1"/>
  <c r="J69" i="1" s="1"/>
  <c r="K69" i="1" s="1"/>
  <c r="L69" i="1" s="1"/>
  <c r="I66" i="1"/>
  <c r="J66" i="1" s="1"/>
  <c r="K66" i="1" s="1"/>
  <c r="L66" i="1" s="1"/>
  <c r="I68" i="1"/>
  <c r="J68" i="1" s="1"/>
  <c r="K68" i="1" s="1"/>
  <c r="L68" i="1" s="1"/>
  <c r="I65" i="1"/>
  <c r="J65" i="1" s="1"/>
  <c r="K65" i="1" s="1"/>
  <c r="L65" i="1" s="1"/>
  <c r="I67" i="1"/>
  <c r="J67" i="1" s="1"/>
  <c r="K67" i="1" s="1"/>
  <c r="L67" i="1" s="1"/>
  <c r="I26" i="1"/>
  <c r="J26" i="1" s="1"/>
  <c r="K26" i="1" s="1"/>
  <c r="L26" i="1" s="1"/>
  <c r="I23" i="1"/>
  <c r="J23" i="1" s="1"/>
  <c r="K23" i="1" s="1"/>
  <c r="L23" i="1" s="1"/>
  <c r="I27" i="1"/>
  <c r="J27" i="1" s="1"/>
  <c r="K27" i="1" s="1"/>
  <c r="L27" i="1" s="1"/>
  <c r="I28" i="1"/>
  <c r="J28" i="1" s="1"/>
  <c r="K28" i="1" s="1"/>
  <c r="L28" i="1" s="1"/>
  <c r="I25" i="1"/>
  <c r="J25" i="1" s="1"/>
  <c r="K25" i="1" s="1"/>
  <c r="L25" i="1" s="1"/>
  <c r="I24" i="1"/>
  <c r="J24" i="1" s="1"/>
  <c r="K24" i="1" s="1"/>
  <c r="L24" i="1" s="1"/>
  <c r="K70" i="1" l="1"/>
  <c r="L64" i="1"/>
  <c r="L70" i="1" s="1"/>
  <c r="K29" i="1"/>
  <c r="L29" i="1"/>
</calcChain>
</file>

<file path=xl/sharedStrings.xml><?xml version="1.0" encoding="utf-8"?>
<sst xmlns="http://schemas.openxmlformats.org/spreadsheetml/2006/main" count="194" uniqueCount="73">
  <si>
    <t>化工乙級技術士技能檢定術科測試試題第二項第四站</t>
  </si>
  <si>
    <t>閥特性係數的測定</t>
    <phoneticPr fontId="5" type="noConversion"/>
  </si>
  <si>
    <t>結果報告表：（理想數據範例）</t>
    <phoneticPr fontId="5" type="noConversion"/>
  </si>
  <si>
    <t>（一）實驗數據記錄：</t>
    <phoneticPr fontId="5" type="noConversion"/>
  </si>
  <si>
    <r>
      <t>管長</t>
    </r>
    <r>
      <rPr>
        <sz val="10"/>
        <rFont val="Times New Roman"/>
        <family val="1"/>
      </rPr>
      <t xml:space="preserve"> L (cm)</t>
    </r>
    <phoneticPr fontId="5" type="noConversion"/>
  </si>
  <si>
    <t>(cm)</t>
    <phoneticPr fontId="5" type="noConversion"/>
  </si>
  <si>
    <r>
      <t>管直徑</t>
    </r>
    <r>
      <rPr>
        <sz val="10"/>
        <rFont val="Times New Roman"/>
        <family val="1"/>
      </rPr>
      <t xml:space="preserve"> D (cm)</t>
    </r>
    <phoneticPr fontId="5" type="noConversion"/>
  </si>
  <si>
    <r>
      <t>水槽直徑</t>
    </r>
    <r>
      <rPr>
        <sz val="10"/>
        <rFont val="Times New Roman"/>
        <family val="1"/>
      </rPr>
      <t xml:space="preserve"> D</t>
    </r>
    <r>
      <rPr>
        <vertAlign val="subscript"/>
        <sz val="10"/>
        <rFont val="Times New Roman"/>
        <family val="1"/>
      </rPr>
      <t xml:space="preserve">T  </t>
    </r>
    <r>
      <rPr>
        <sz val="10"/>
        <rFont val="Times New Roman"/>
        <family val="1"/>
      </rPr>
      <t>(cm)</t>
    </r>
    <phoneticPr fontId="5" type="noConversion"/>
  </si>
  <si>
    <t>(cm)</t>
    <phoneticPr fontId="5" type="noConversion"/>
  </si>
  <si>
    <t>管直徑與水槽直徑比</t>
    <phoneticPr fontId="5" type="noConversion"/>
  </si>
  <si>
    <r>
      <t>溫度</t>
    </r>
    <r>
      <rPr>
        <sz val="10"/>
        <rFont val="Times New Roman"/>
        <family val="1"/>
      </rPr>
      <t xml:space="preserve"> T (</t>
    </r>
    <r>
      <rPr>
        <sz val="10"/>
        <rFont val="新細明體"/>
        <family val="1"/>
        <charset val="136"/>
      </rPr>
      <t>℃</t>
    </r>
    <r>
      <rPr>
        <sz val="10"/>
        <rFont val="Times New Roman"/>
        <family val="1"/>
      </rPr>
      <t>)</t>
    </r>
    <phoneticPr fontId="5" type="noConversion"/>
  </si>
  <si>
    <r>
      <t>(</t>
    </r>
    <r>
      <rPr>
        <sz val="10"/>
        <rFont val="新細明體"/>
        <family val="1"/>
        <charset val="136"/>
      </rPr>
      <t>℃</t>
    </r>
    <r>
      <rPr>
        <sz val="10"/>
        <rFont val="Times New Roman"/>
        <family val="1"/>
      </rPr>
      <t>)</t>
    </r>
  </si>
  <si>
    <r>
      <t>粘度</t>
    </r>
    <r>
      <rPr>
        <sz val="10"/>
        <rFont val="Times New Roman"/>
        <family val="1"/>
      </rPr>
      <t xml:space="preserve"> μ ( Ns/m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)</t>
    </r>
    <phoneticPr fontId="5" type="noConversion"/>
  </si>
  <si>
    <r>
      <t>(Ns/m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  <phoneticPr fontId="5" type="noConversion"/>
  </si>
  <si>
    <r>
      <t>縮小損耗係數</t>
    </r>
    <r>
      <rPr>
        <sz val="10"/>
        <rFont val="Times New Roman"/>
        <family val="1"/>
      </rPr>
      <t>Kc(</t>
    </r>
    <r>
      <rPr>
        <sz val="10"/>
        <rFont val="新細明體"/>
        <family val="1"/>
        <charset val="136"/>
      </rPr>
      <t>－</t>
    </r>
    <r>
      <rPr>
        <sz val="10"/>
        <rFont val="Times New Roman"/>
        <family val="1"/>
      </rPr>
      <t>)</t>
    </r>
    <phoneticPr fontId="5" type="noConversion"/>
  </si>
  <si>
    <r>
      <t>Z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出口至液面高</t>
    </r>
    <r>
      <rPr>
        <sz val="10"/>
        <rFont val="Times New Roman"/>
        <family val="1"/>
      </rPr>
      <t>)</t>
    </r>
    <phoneticPr fontId="5" type="noConversion"/>
  </si>
  <si>
    <t>(m)</t>
    <phoneticPr fontId="5" type="noConversion"/>
  </si>
  <si>
    <r>
      <t>密度</t>
    </r>
    <r>
      <rPr>
        <sz val="10"/>
        <rFont val="Times New Roman"/>
        <family val="1"/>
      </rPr>
      <t xml:space="preserve"> ρ (kg/m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  <phoneticPr fontId="5" type="noConversion"/>
  </si>
  <si>
    <r>
      <t>(kg/m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  <phoneticPr fontId="5" type="noConversion"/>
  </si>
  <si>
    <t>（二）未裝球閥之實驗及計算結果：</t>
    <phoneticPr fontId="5" type="noConversion"/>
  </si>
  <si>
    <t>logf＝</t>
    <phoneticPr fontId="5" type="noConversion"/>
  </si>
  <si>
    <t>logRe+</t>
    <phoneticPr fontId="5" type="noConversion"/>
  </si>
  <si>
    <t>， 相關係數：R＝</t>
    <phoneticPr fontId="5" type="noConversion"/>
  </si>
  <si>
    <t>（斜率）</t>
    <phoneticPr fontId="5" type="noConversion"/>
  </si>
  <si>
    <t>（截距）</t>
    <phoneticPr fontId="5" type="noConversion"/>
  </si>
  <si>
    <t>液位</t>
    <phoneticPr fontId="5" type="noConversion"/>
  </si>
  <si>
    <r>
      <t>時間</t>
    </r>
    <r>
      <rPr>
        <sz val="10"/>
        <rFont val="Times New Roman"/>
        <family val="1"/>
      </rPr>
      <t>Δt</t>
    </r>
    <phoneticPr fontId="5" type="noConversion"/>
  </si>
  <si>
    <t>ΔZ</t>
    <phoneticPr fontId="5" type="noConversion"/>
  </si>
  <si>
    <t>ΔZ/Δt</t>
    <phoneticPr fontId="5" type="noConversion"/>
  </si>
  <si>
    <t>Δh</t>
    <phoneticPr fontId="5" type="noConversion"/>
  </si>
  <si>
    <r>
      <t>u</t>
    </r>
    <r>
      <rPr>
        <i/>
        <vertAlign val="subscript"/>
        <sz val="10"/>
        <rFont val="Times New Roman"/>
        <family val="1"/>
      </rPr>
      <t>2</t>
    </r>
    <phoneticPr fontId="5" type="noConversion"/>
  </si>
  <si>
    <t>Re</t>
  </si>
  <si>
    <t>f</t>
    <phoneticPr fontId="5" type="noConversion"/>
  </si>
  <si>
    <t>logRe</t>
  </si>
  <si>
    <t>log f</t>
  </si>
  <si>
    <t>（三） 裝有球閥之實驗及計算結果：</t>
  </si>
  <si>
    <t>液位</t>
  </si>
  <si>
    <t>時間Δt</t>
  </si>
  <si>
    <t>ΔZ</t>
    <phoneticPr fontId="5" type="noConversion"/>
  </si>
  <si>
    <t>ΔZ/Δt</t>
    <phoneticPr fontId="5" type="noConversion"/>
  </si>
  <si>
    <t>Δh</t>
    <phoneticPr fontId="5" type="noConversion"/>
  </si>
  <si>
    <r>
      <t>u</t>
    </r>
    <r>
      <rPr>
        <i/>
        <vertAlign val="subscript"/>
        <sz val="10"/>
        <rFont val="Times New Roman"/>
        <family val="1"/>
      </rPr>
      <t>2</t>
    </r>
    <phoneticPr fontId="5" type="noConversion"/>
  </si>
  <si>
    <t>logRe</t>
    <phoneticPr fontId="5" type="noConversion"/>
  </si>
  <si>
    <t>logf</t>
    <phoneticPr fontId="5" type="noConversion"/>
  </si>
  <si>
    <t>f</t>
    <phoneticPr fontId="5" type="noConversion"/>
  </si>
  <si>
    <r>
      <t>K</t>
    </r>
    <r>
      <rPr>
        <vertAlign val="subscript"/>
        <sz val="10"/>
        <rFont val="Times New Roman"/>
        <family val="1"/>
      </rPr>
      <t>v</t>
    </r>
    <phoneticPr fontId="5" type="noConversion"/>
  </si>
  <si>
    <t>Le</t>
    <phoneticPr fontId="5" type="noConversion"/>
  </si>
  <si>
    <t xml:space="preserve">   SLOPE：=</t>
    <phoneticPr fontId="5" type="noConversion"/>
  </si>
  <si>
    <t xml:space="preserve">            INTERCEPT：=</t>
    <phoneticPr fontId="5" type="noConversion"/>
  </si>
  <si>
    <t xml:space="preserve"> IN→選INTERCEPT→點兩下 →選y值數列 ,選x值數列 →Enter</t>
    <phoneticPr fontId="5" type="noConversion"/>
  </si>
  <si>
    <r>
      <t xml:space="preserve">  </t>
    </r>
    <r>
      <rPr>
        <sz val="12"/>
        <rFont val="新細明體"/>
        <family val="1"/>
        <charset val="136"/>
      </rPr>
      <t>選定（</t>
    </r>
    <r>
      <rPr>
        <sz val="12"/>
        <rFont val="Calibri"/>
        <family val="2"/>
      </rPr>
      <t>Log Re, Log f</t>
    </r>
    <r>
      <rPr>
        <sz val="12"/>
        <rFont val="新細明體"/>
        <family val="1"/>
        <charset val="136"/>
      </rPr>
      <t>）→插入→散佈圖→選取XY散佈圖→選圖中一點並按右鍵</t>
    </r>
  </si>
  <si>
    <t>→調圖型大小及移位</t>
    <phoneticPr fontId="5" type="noConversion"/>
  </si>
  <si>
    <t xml:space="preserve"> SL→選SLOPE →點兩下 →選y值數列 ,選x值數列 →Enter</t>
    <phoneticPr fontId="5" type="noConversion"/>
  </si>
  <si>
    <t xml:space="preserve">      CORREL : =</t>
    <phoneticPr fontId="5" type="noConversion"/>
  </si>
  <si>
    <t>CO→選CORREL →點兩下 →選y值數列 ,選x值數列 →Enter</t>
    <phoneticPr fontId="5" type="noConversion"/>
  </si>
  <si>
    <t>如何列印：</t>
    <phoneticPr fontId="2" type="noConversion"/>
  </si>
  <si>
    <r>
      <rPr>
        <sz val="12"/>
        <rFont val="細明體"/>
        <family val="3"/>
        <charset val="136"/>
      </rPr>
      <t>平均</t>
    </r>
    <r>
      <rPr>
        <sz val="12"/>
        <rFont val="Times New Roman"/>
        <family val="1"/>
      </rPr>
      <t>=</t>
    </r>
    <phoneticPr fontId="5" type="noConversion"/>
  </si>
  <si>
    <t>閥特性如何繪圖：</t>
    <phoneticPr fontId="5" type="noConversion"/>
  </si>
  <si>
    <t xml:space="preserve">     →加上趨勢線→勾選→</t>
    <phoneticPr fontId="17" type="noConversion"/>
  </si>
  <si>
    <r>
      <rPr>
        <sz val="12"/>
        <rFont val="Calibri"/>
        <family val="2"/>
      </rPr>
      <t xml:space="preserve">           </t>
    </r>
    <r>
      <rPr>
        <sz val="12"/>
        <color theme="1"/>
        <rFont val="新細明體"/>
        <family val="2"/>
        <scheme val="minor"/>
      </rPr>
      <t>水平座標軸→輸入</t>
    </r>
    <r>
      <rPr>
        <sz val="12"/>
        <rFont val="Calibri"/>
        <family val="2"/>
      </rPr>
      <t>Log Re</t>
    </r>
    <phoneticPr fontId="5" type="noConversion"/>
  </si>
  <si>
    <r>
      <rPr>
        <sz val="12"/>
        <rFont val="Calibri"/>
        <family val="2"/>
      </rPr>
      <t xml:space="preserve">           </t>
    </r>
    <r>
      <rPr>
        <sz val="12"/>
        <color theme="1"/>
        <rFont val="新細明體"/>
        <family val="2"/>
        <scheme val="minor"/>
      </rPr>
      <t>垂直座標軸→輸入</t>
    </r>
    <r>
      <rPr>
        <sz val="12"/>
        <rFont val="Calibri"/>
        <family val="2"/>
      </rPr>
      <t>Log f</t>
    </r>
    <phoneticPr fontId="5" type="noConversion"/>
  </si>
  <si>
    <t>→座標軸標題</t>
    <phoneticPr fontId="2" type="noConversion"/>
  </si>
  <si>
    <r>
      <t>þ</t>
    </r>
    <r>
      <rPr>
        <sz val="12"/>
        <rFont val="細明體"/>
        <family val="3"/>
        <charset val="136"/>
      </rPr>
      <t>圖表上顯示公式</t>
    </r>
    <r>
      <rPr>
        <sz val="12"/>
        <rFont val="Wingdings"/>
        <charset val="2"/>
      </rPr>
      <t xml:space="preserve"> </t>
    </r>
    <r>
      <rPr>
        <sz val="12"/>
        <rFont val="細明體"/>
        <family val="3"/>
        <charset val="136"/>
      </rPr>
      <t>→關閉</t>
    </r>
    <phoneticPr fontId="5" type="noConversion"/>
  </si>
  <si>
    <t xml:space="preserve">    配合調整大小右邊的小箭頭 （版面設定）</t>
    <phoneticPr fontId="17" type="noConversion"/>
  </si>
  <si>
    <t>邊界調整成上下0.4右0.3左1.3</t>
    <phoneticPr fontId="2" type="noConversion"/>
  </si>
  <si>
    <t xml:space="preserve">       橫向</t>
    <phoneticPr fontId="2" type="noConversion"/>
  </si>
  <si>
    <t xml:space="preserve">      版面配置 →列印範圍→設定列印範圍→縮放比例85%</t>
    <phoneticPr fontId="5" type="noConversion"/>
  </si>
  <si>
    <t>→點右上綠色+號(圖表項目)→取消圖表標題→勾選座標軸標題</t>
  </si>
  <si>
    <t>→用預覽列印檢查→列印</t>
    <phoneticPr fontId="2" type="noConversion"/>
  </si>
  <si>
    <t>結果報告表：</t>
    <phoneticPr fontId="5" type="noConversion"/>
  </si>
  <si>
    <t>結果報告表：</t>
    <phoneticPr fontId="5" type="noConversion"/>
  </si>
  <si>
    <t>吳健銘講授</t>
    <phoneticPr fontId="2" type="noConversion"/>
  </si>
  <si>
    <t>*logRe+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</si>
</sst>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000_ "/>
    <numFmt numFmtId="177" formatCode="0.0000000_ "/>
    <numFmt numFmtId="178" formatCode="0.000_ "/>
    <numFmt numFmtId="179" formatCode="0.000000_ "/>
    <numFmt numFmtId="180" formatCode="0.000_);[Red]\(0.000\)"/>
    <numFmt numFmtId="181" formatCode="0_ "/>
    <numFmt numFmtId="182" formatCode="0.00000_);[Red]\(0.00000\)"/>
    <numFmt numFmtId="183" formatCode="0.00_ "/>
    <numFmt numFmtId="184" formatCode="0.0_ "/>
    <numFmt numFmtId="185" formatCode="0.00000_ "/>
  </numFmts>
  <fonts count="20" x14ac:knownFonts="1">
    <font>
      <sz val="12"/>
      <color theme="1"/>
      <name val="新細明體"/>
      <family val="2"/>
      <scheme val="minor"/>
    </font>
    <font>
      <b/>
      <sz val="14"/>
      <color indexed="8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12"/>
      <name val="Times New Roman"/>
      <family val="1"/>
    </font>
    <font>
      <b/>
      <sz val="16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細明體"/>
      <family val="3"/>
      <charset val="136"/>
    </font>
    <font>
      <i/>
      <sz val="10"/>
      <name val="Times New Roman"/>
      <family val="1"/>
    </font>
    <font>
      <i/>
      <vertAlign val="subscript"/>
      <sz val="10"/>
      <name val="Times New Roman"/>
      <family val="1"/>
    </font>
    <font>
      <sz val="12"/>
      <name val="Calibri"/>
      <family val="2"/>
    </font>
    <font>
      <sz val="12"/>
      <name val="Wingdings"/>
      <charset val="2"/>
    </font>
    <font>
      <sz val="9"/>
      <name val="新細明體"/>
      <family val="2"/>
      <charset val="136"/>
      <scheme val="minor"/>
    </font>
    <font>
      <sz val="12"/>
      <name val="細明體"/>
      <family val="3"/>
      <charset val="136"/>
    </font>
    <font>
      <sz val="12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gray0625">
        <fgColor indexed="63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8" fillId="0" borderId="0" xfId="0" applyFont="1" applyAlignment="1"/>
    <xf numFmtId="0" fontId="3" fillId="0" borderId="1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right"/>
    </xf>
    <xf numFmtId="0" fontId="3" fillId="0" borderId="0" xfId="0" applyFont="1" applyFill="1" applyAlignment="1"/>
    <xf numFmtId="0" fontId="9" fillId="0" borderId="2" xfId="0" applyFont="1" applyBorder="1" applyAlignment="1" applyProtection="1">
      <protection locked="0"/>
    </xf>
    <xf numFmtId="0" fontId="9" fillId="0" borderId="3" xfId="0" applyFont="1" applyBorder="1" applyAlignment="1"/>
    <xf numFmtId="0" fontId="9" fillId="0" borderId="2" xfId="0" applyFont="1" applyBorder="1" applyAlignment="1" applyProtection="1">
      <alignment horizontal="right"/>
      <protection locked="0"/>
    </xf>
    <xf numFmtId="0" fontId="9" fillId="0" borderId="3" xfId="0" applyFont="1" applyBorder="1" applyAlignment="1" applyProtection="1"/>
    <xf numFmtId="177" fontId="9" fillId="0" borderId="2" xfId="0" applyNumberFormat="1" applyFont="1" applyBorder="1" applyAlignment="1" applyProtection="1">
      <protection locked="0"/>
    </xf>
    <xf numFmtId="0" fontId="8" fillId="0" borderId="0" xfId="0" applyFont="1" applyBorder="1" applyAlignment="1"/>
    <xf numFmtId="0" fontId="9" fillId="0" borderId="0" xfId="0" applyFont="1" applyBorder="1" applyAlignment="1"/>
    <xf numFmtId="0" fontId="0" fillId="0" borderId="0" xfId="0" applyAlignment="1"/>
    <xf numFmtId="0" fontId="8" fillId="0" borderId="0" xfId="0" applyFont="1" applyFill="1" applyAlignment="1" applyProtection="1">
      <alignment horizontal="right"/>
    </xf>
    <xf numFmtId="176" fontId="3" fillId="0" borderId="0" xfId="0" applyNumberFormat="1" applyFont="1" applyAlignment="1"/>
    <xf numFmtId="0" fontId="9" fillId="0" borderId="0" xfId="0" applyFont="1" applyAlignment="1"/>
    <xf numFmtId="176" fontId="9" fillId="0" borderId="0" xfId="0" applyNumberFormat="1" applyFont="1" applyAlignment="1"/>
    <xf numFmtId="178" fontId="12" fillId="0" borderId="0" xfId="0" applyNumberFormat="1" applyFont="1" applyBorder="1" applyAlignment="1">
      <alignment horizontal="right"/>
    </xf>
    <xf numFmtId="176" fontId="9" fillId="0" borderId="1" xfId="0" applyNumberFormat="1" applyFont="1" applyBorder="1" applyAlignment="1">
      <alignment horizontal="center"/>
    </xf>
    <xf numFmtId="49" fontId="12" fillId="0" borderId="0" xfId="0" applyNumberFormat="1" applyFont="1" applyBorder="1" applyAlignment="1"/>
    <xf numFmtId="0" fontId="12" fillId="0" borderId="0" xfId="0" applyFont="1" applyAlignment="1"/>
    <xf numFmtId="0" fontId="9" fillId="0" borderId="1" xfId="0" applyFont="1" applyBorder="1" applyAlignment="1"/>
    <xf numFmtId="0" fontId="9" fillId="0" borderId="1" xfId="0" applyFont="1" applyFill="1" applyBorder="1" applyAlignment="1" applyProtection="1">
      <alignment horizontal="right"/>
    </xf>
    <xf numFmtId="0" fontId="12" fillId="0" borderId="1" xfId="0" applyFont="1" applyFill="1" applyBorder="1" applyAlignment="1" applyProtection="1">
      <alignment horizontal="right"/>
    </xf>
    <xf numFmtId="179" fontId="9" fillId="0" borderId="1" xfId="0" applyNumberFormat="1" applyFont="1" applyBorder="1" applyAlignment="1"/>
    <xf numFmtId="0" fontId="8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180" fontId="9" fillId="0" borderId="4" xfId="0" applyNumberFormat="1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 applyProtection="1">
      <alignment horizontal="center"/>
      <protection locked="0"/>
    </xf>
    <xf numFmtId="180" fontId="9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80" fontId="9" fillId="0" borderId="4" xfId="0" applyNumberFormat="1" applyFont="1" applyFill="1" applyBorder="1" applyAlignment="1" applyProtection="1">
      <alignment horizontal="center"/>
    </xf>
    <xf numFmtId="179" fontId="9" fillId="0" borderId="4" xfId="0" applyNumberFormat="1" applyFont="1" applyFill="1" applyBorder="1" applyAlignment="1">
      <alignment horizontal="center"/>
    </xf>
    <xf numFmtId="181" fontId="9" fillId="0" borderId="4" xfId="0" applyNumberFormat="1" applyFont="1" applyFill="1" applyBorder="1" applyAlignment="1" applyProtection="1">
      <alignment horizontal="center"/>
    </xf>
    <xf numFmtId="182" fontId="9" fillId="0" borderId="4" xfId="0" applyNumberFormat="1" applyFont="1" applyFill="1" applyBorder="1" applyAlignment="1" applyProtection="1">
      <alignment horizontal="center"/>
    </xf>
    <xf numFmtId="178" fontId="9" fillId="2" borderId="4" xfId="0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 applyAlignment="1"/>
    <xf numFmtId="0" fontId="9" fillId="0" borderId="1" xfId="0" applyFont="1" applyFill="1" applyBorder="1" applyAlignment="1"/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83" fontId="9" fillId="0" borderId="4" xfId="0" applyNumberFormat="1" applyFont="1" applyFill="1" applyBorder="1" applyAlignment="1" applyProtection="1">
      <alignment horizontal="center"/>
    </xf>
    <xf numFmtId="184" fontId="9" fillId="0" borderId="4" xfId="0" applyNumberFormat="1" applyFont="1" applyFill="1" applyBorder="1" applyAlignment="1">
      <alignment horizontal="center"/>
    </xf>
    <xf numFmtId="178" fontId="9" fillId="0" borderId="4" xfId="0" applyNumberFormat="1" applyFont="1" applyFill="1" applyBorder="1" applyAlignment="1" applyProtection="1">
      <alignment horizontal="center"/>
    </xf>
    <xf numFmtId="183" fontId="9" fillId="0" borderId="4" xfId="0" applyNumberFormat="1" applyFont="1" applyFill="1" applyBorder="1" applyAlignment="1">
      <alignment horizontal="center"/>
    </xf>
    <xf numFmtId="184" fontId="9" fillId="0" borderId="4" xfId="0" applyNumberFormat="1" applyFont="1" applyFill="1" applyBorder="1" applyAlignment="1" applyProtection="1">
      <alignment horizontal="center"/>
    </xf>
    <xf numFmtId="0" fontId="3" fillId="0" borderId="4" xfId="0" applyFont="1" applyFill="1" applyBorder="1" applyAlignment="1">
      <alignment horizontal="center"/>
    </xf>
    <xf numFmtId="185" fontId="9" fillId="0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Alignment="1"/>
    <xf numFmtId="0" fontId="7" fillId="0" borderId="0" xfId="0" applyFont="1" applyAlignment="1">
      <alignment vertical="center"/>
    </xf>
    <xf numFmtId="183" fontId="9" fillId="0" borderId="5" xfId="0" applyNumberFormat="1" applyFont="1" applyFill="1" applyBorder="1" applyAlignment="1" applyProtection="1">
      <alignment horizontal="center"/>
    </xf>
    <xf numFmtId="183" fontId="9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76" fontId="9" fillId="0" borderId="2" xfId="0" applyNumberFormat="1" applyFont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9.4658641807705071E-2"/>
                  <c:y val="-0.4435157450802171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TW"/>
                </a:p>
              </c:txPr>
            </c:trendlineLbl>
          </c:trendline>
          <c:xVal>
            <c:numRef>
              <c:f>Sheet1!$I$13:$I$18</c:f>
              <c:numCache>
                <c:formatCode>0.000_ </c:formatCode>
                <c:ptCount val="6"/>
                <c:pt idx="0">
                  <c:v>4.5371408517653382</c:v>
                </c:pt>
                <c:pt idx="1">
                  <c:v>4.5216654108403285</c:v>
                </c:pt>
                <c:pt idx="2">
                  <c:v>4.5048092984290937</c:v>
                </c:pt>
                <c:pt idx="3">
                  <c:v>4.4910860010548035</c:v>
                </c:pt>
                <c:pt idx="4">
                  <c:v>4.4735118359625856</c:v>
                </c:pt>
                <c:pt idx="5">
                  <c:v>4.4508327985743783</c:v>
                </c:pt>
              </c:numCache>
            </c:numRef>
          </c:xVal>
          <c:yVal>
            <c:numRef>
              <c:f>Sheet1!$J$13:$J$18</c:f>
              <c:numCache>
                <c:formatCode>0.000_ </c:formatCode>
                <c:ptCount val="6"/>
                <c:pt idx="0">
                  <c:v>-2.3390265556585863</c:v>
                </c:pt>
                <c:pt idx="1">
                  <c:v>-2.3278716344623089</c:v>
                </c:pt>
                <c:pt idx="2">
                  <c:v>-2.3147188815510065</c:v>
                </c:pt>
                <c:pt idx="3">
                  <c:v>-2.3130741208372703</c:v>
                </c:pt>
                <c:pt idx="4">
                  <c:v>-2.3026431226076509</c:v>
                </c:pt>
                <c:pt idx="5">
                  <c:v>-2.2803524879597581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693408"/>
        <c:axId val="255698112"/>
      </c:scatterChart>
      <c:valAx>
        <c:axId val="25569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/>
                  <a:t>log Re</a:t>
                </a:r>
                <a:endParaRPr lang="zh-TW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55698112"/>
        <c:crosses val="autoZero"/>
        <c:crossBetween val="midCat"/>
      </c:valAx>
      <c:valAx>
        <c:axId val="25569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/>
                  <a:t>log f</a:t>
                </a:r>
              </a:p>
              <a:p>
                <a:pPr>
                  <a:defRPr/>
                </a:pPr>
                <a:endParaRPr lang="zh-TW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55693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2303915135608054"/>
                  <c:y val="-0.5660710119568387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TW"/>
                </a:p>
              </c:txPr>
            </c:trendlineLbl>
          </c:trendline>
          <c:xVal>
            <c:numRef>
              <c:f>工作表1!$I$13:$I$18</c:f>
              <c:numCache>
                <c:formatCode>0.000_ </c:formatCode>
                <c:ptCount val="6"/>
                <c:pt idx="0">
                  <c:v>4.5372585012843247</c:v>
                </c:pt>
                <c:pt idx="1">
                  <c:v>4.521783060359315</c:v>
                </c:pt>
                <c:pt idx="2">
                  <c:v>4.5049269479480802</c:v>
                </c:pt>
                <c:pt idx="3">
                  <c:v>4.49120365057379</c:v>
                </c:pt>
                <c:pt idx="4">
                  <c:v>4.4736294854815721</c:v>
                </c:pt>
                <c:pt idx="5">
                  <c:v>4.4509504480933639</c:v>
                </c:pt>
              </c:numCache>
            </c:numRef>
          </c:xVal>
          <c:yVal>
            <c:numRef>
              <c:f>工作表1!$J$13:$J$18</c:f>
              <c:numCache>
                <c:formatCode>0.000_ </c:formatCode>
                <c:ptCount val="6"/>
                <c:pt idx="0">
                  <c:v>-2.3390265556585863</c:v>
                </c:pt>
                <c:pt idx="1">
                  <c:v>-2.3278716344623089</c:v>
                </c:pt>
                <c:pt idx="2">
                  <c:v>-2.3147188815510065</c:v>
                </c:pt>
                <c:pt idx="3">
                  <c:v>-2.3130741208372703</c:v>
                </c:pt>
                <c:pt idx="4">
                  <c:v>-2.3026431226076509</c:v>
                </c:pt>
                <c:pt idx="5">
                  <c:v>-2.2803524879597581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696936"/>
        <c:axId val="255695368"/>
      </c:scatterChart>
      <c:valAx>
        <c:axId val="255696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log  Re</a:t>
                </a:r>
                <a:endParaRPr lang="zh-TW" altLang="en-US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55695368"/>
        <c:crosses val="autoZero"/>
        <c:crossBetween val="midCat"/>
      </c:valAx>
      <c:valAx>
        <c:axId val="255695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 sz="1000" b="0" i="0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log  f</a:t>
                </a:r>
                <a:endParaRPr lang="zh-TW" altLang="zh-TW" sz="10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55696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000000000000022" l="0.70000000000000018" r="0.70000000000000018" t="0.75000000000000022" header="0.3000000000000001" footer="0.3000000000000001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0792537579065437"/>
                  <c:y val="-0.4525604187817477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TW"/>
                </a:p>
              </c:txPr>
            </c:trendlineLbl>
          </c:trendline>
          <c:xVal>
            <c:numRef>
              <c:f>工作表1!$I$13:$I$18</c:f>
              <c:numCache>
                <c:formatCode>0.000_ </c:formatCode>
                <c:ptCount val="6"/>
                <c:pt idx="0">
                  <c:v>4.5372585012843247</c:v>
                </c:pt>
                <c:pt idx="1">
                  <c:v>4.521783060359315</c:v>
                </c:pt>
                <c:pt idx="2">
                  <c:v>4.5049269479480802</c:v>
                </c:pt>
                <c:pt idx="3">
                  <c:v>4.49120365057379</c:v>
                </c:pt>
                <c:pt idx="4">
                  <c:v>4.4736294854815721</c:v>
                </c:pt>
                <c:pt idx="5">
                  <c:v>4.4509504480933639</c:v>
                </c:pt>
              </c:numCache>
            </c:numRef>
          </c:xVal>
          <c:yVal>
            <c:numRef>
              <c:f>工作表1!$J$13:$J$18</c:f>
              <c:numCache>
                <c:formatCode>0.000_ </c:formatCode>
                <c:ptCount val="6"/>
                <c:pt idx="0">
                  <c:v>-2.3390265556585863</c:v>
                </c:pt>
                <c:pt idx="1">
                  <c:v>-2.3278716344623089</c:v>
                </c:pt>
                <c:pt idx="2">
                  <c:v>-2.3147188815510065</c:v>
                </c:pt>
                <c:pt idx="3">
                  <c:v>-2.3130741208372703</c:v>
                </c:pt>
                <c:pt idx="4">
                  <c:v>-2.3026431226076509</c:v>
                </c:pt>
                <c:pt idx="5">
                  <c:v>-2.2803524879597581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693016"/>
        <c:axId val="255698504"/>
      </c:scatterChart>
      <c:valAx>
        <c:axId val="255693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log  Re</a:t>
                </a:r>
                <a:endParaRPr lang="zh-TW" altLang="en-US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55698504"/>
        <c:crosses val="autoZero"/>
        <c:crossBetween val="midCat"/>
      </c:valAx>
      <c:valAx>
        <c:axId val="25569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 sz="1000" b="0" i="0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log  f</a:t>
                </a:r>
                <a:endParaRPr lang="zh-TW" altLang="zh-TW" sz="10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3.5861594575919704E-2"/>
              <c:y val="0.4428006514154121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55693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000000000000044" l="0.7000000000000004" r="0.7000000000000004" t="0.75000000000000044" header="0.30000000000000021" footer="0.30000000000000021"/>
    <c:pageSetup paperSize="9" orientation="landscape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453868</xdr:colOff>
      <xdr:row>37</xdr:row>
      <xdr:rowOff>102869</xdr:rowOff>
    </xdr:from>
    <xdr:to>
      <xdr:col>4</xdr:col>
      <xdr:colOff>602933</xdr:colOff>
      <xdr:row>39</xdr:row>
      <xdr:rowOff>125657</xdr:rowOff>
    </xdr:to>
    <xdr:sp macro="" textlink="">
      <xdr:nvSpPr>
        <xdr:cNvPr id="2" name="左中括弧 1"/>
        <xdr:cNvSpPr/>
      </xdr:nvSpPr>
      <xdr:spPr>
        <a:xfrm>
          <a:off x="2892268" y="7989569"/>
          <a:ext cx="149065" cy="434268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zh-TW" altLang="en-US"/>
        </a:p>
      </xdr:txBody>
    </xdr:sp>
    <xdr:clientData/>
  </xdr:twoCellAnchor>
  <xdr:twoCellAnchor>
    <xdr:from>
      <xdr:col>9</xdr:col>
      <xdr:colOff>618172</xdr:colOff>
      <xdr:row>34</xdr:row>
      <xdr:rowOff>153828</xdr:rowOff>
    </xdr:from>
    <xdr:to>
      <xdr:col>10</xdr:col>
      <xdr:colOff>45510</xdr:colOff>
      <xdr:row>36</xdr:row>
      <xdr:rowOff>140087</xdr:rowOff>
    </xdr:to>
    <xdr:sp macro="" textlink="">
      <xdr:nvSpPr>
        <xdr:cNvPr id="3" name="左中括弧 2"/>
        <xdr:cNvSpPr/>
      </xdr:nvSpPr>
      <xdr:spPr>
        <a:xfrm>
          <a:off x="6096952" y="7354728"/>
          <a:ext cx="44558" cy="466319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zh-TW" altLang="en-US"/>
        </a:p>
      </xdr:txBody>
    </xdr:sp>
    <xdr:clientData/>
  </xdr:twoCellAnchor>
  <xdr:twoCellAnchor>
    <xdr:from>
      <xdr:col>10</xdr:col>
      <xdr:colOff>190500</xdr:colOff>
      <xdr:row>8</xdr:row>
      <xdr:rowOff>76200</xdr:rowOff>
    </xdr:from>
    <xdr:to>
      <xdr:col>15</xdr:col>
      <xdr:colOff>387350</xdr:colOff>
      <xdr:row>19</xdr:row>
      <xdr:rowOff>38099</xdr:rowOff>
    </xdr:to>
    <xdr:graphicFrame macro="">
      <xdr:nvGraphicFramePr>
        <xdr:cNvPr id="4" name="圖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453868</xdr:colOff>
      <xdr:row>37</xdr:row>
      <xdr:rowOff>102869</xdr:rowOff>
    </xdr:from>
    <xdr:to>
      <xdr:col>4</xdr:col>
      <xdr:colOff>602933</xdr:colOff>
      <xdr:row>39</xdr:row>
      <xdr:rowOff>125657</xdr:rowOff>
    </xdr:to>
    <xdr:sp macro="" textlink="">
      <xdr:nvSpPr>
        <xdr:cNvPr id="5" name="左中括弧 4"/>
        <xdr:cNvSpPr/>
      </xdr:nvSpPr>
      <xdr:spPr>
        <a:xfrm>
          <a:off x="3216118" y="8234838"/>
          <a:ext cx="149065" cy="451413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zh-TW" altLang="en-US"/>
        </a:p>
      </xdr:txBody>
    </xdr:sp>
    <xdr:clientData/>
  </xdr:twoCellAnchor>
  <xdr:twoCellAnchor>
    <xdr:from>
      <xdr:col>9</xdr:col>
      <xdr:colOff>618172</xdr:colOff>
      <xdr:row>34</xdr:row>
      <xdr:rowOff>153828</xdr:rowOff>
    </xdr:from>
    <xdr:to>
      <xdr:col>10</xdr:col>
      <xdr:colOff>45510</xdr:colOff>
      <xdr:row>36</xdr:row>
      <xdr:rowOff>140087</xdr:rowOff>
    </xdr:to>
    <xdr:sp macro="" textlink="">
      <xdr:nvSpPr>
        <xdr:cNvPr id="8" name="左中括弧 7"/>
        <xdr:cNvSpPr/>
      </xdr:nvSpPr>
      <xdr:spPr>
        <a:xfrm>
          <a:off x="6833235" y="7369016"/>
          <a:ext cx="117900" cy="474415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zh-TW" altLang="en-US"/>
        </a:p>
      </xdr:txBody>
    </xdr:sp>
    <xdr:clientData/>
  </xdr:twoCellAnchor>
  <xdr:twoCellAnchor>
    <xdr:from>
      <xdr:col>12</xdr:col>
      <xdr:colOff>300039</xdr:colOff>
      <xdr:row>6</xdr:row>
      <xdr:rowOff>171450</xdr:rowOff>
    </xdr:from>
    <xdr:to>
      <xdr:col>17</xdr:col>
      <xdr:colOff>533401</xdr:colOff>
      <xdr:row>21</xdr:row>
      <xdr:rowOff>40482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180109</xdr:colOff>
      <xdr:row>49</xdr:row>
      <xdr:rowOff>6927</xdr:rowOff>
    </xdr:from>
    <xdr:to>
      <xdr:col>15</xdr:col>
      <xdr:colOff>203747</xdr:colOff>
      <xdr:row>60</xdr:row>
      <xdr:rowOff>41563</xdr:rowOff>
    </xdr:to>
    <xdr:graphicFrame macro="">
      <xdr:nvGraphicFramePr>
        <xdr:cNvPr id="6" name="圖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opLeftCell="A28" zoomScale="120" zoomScaleNormal="120" workbookViewId="0">
      <selection activeCell="Q31" sqref="Q31"/>
    </sheetView>
  </sheetViews>
  <sheetFormatPr defaultRowHeight="16.2" x14ac:dyDescent="0.3"/>
  <cols>
    <col min="4" max="4" width="9.44140625" bestFit="1" customWidth="1"/>
    <col min="8" max="8" width="10.44140625" bestFit="1" customWidth="1"/>
    <col min="11" max="11" width="9.77734375" customWidth="1"/>
    <col min="12" max="12" width="9" customWidth="1"/>
  </cols>
  <sheetData>
    <row r="1" spans="1:12" ht="19.8" x14ac:dyDescent="0.3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22.2" x14ac:dyDescent="0.3">
      <c r="A2" s="1"/>
      <c r="B2" s="1"/>
      <c r="C2" s="1"/>
      <c r="D2" s="1"/>
      <c r="E2" s="2" t="s">
        <v>1</v>
      </c>
      <c r="F2" s="1"/>
      <c r="G2" s="1"/>
      <c r="H2" s="1"/>
      <c r="I2" s="1"/>
      <c r="J2" s="1"/>
      <c r="K2" s="3"/>
      <c r="L2" s="1"/>
    </row>
    <row r="3" spans="1:12" x14ac:dyDescent="0.3">
      <c r="A3" s="4" t="s">
        <v>70</v>
      </c>
      <c r="B3" s="5"/>
      <c r="C3" s="1"/>
      <c r="D3" s="1"/>
      <c r="E3" s="5"/>
      <c r="F3" s="1"/>
      <c r="G3" s="1"/>
      <c r="H3" s="1"/>
      <c r="I3" s="6"/>
      <c r="J3" s="71" t="s">
        <v>71</v>
      </c>
      <c r="K3" s="1"/>
      <c r="L3" s="1"/>
    </row>
    <row r="4" spans="1:12" x14ac:dyDescent="0.3">
      <c r="A4" s="8" t="s">
        <v>3</v>
      </c>
      <c r="B4" s="9"/>
      <c r="C4" s="9"/>
      <c r="D4" s="10"/>
      <c r="E4" s="11"/>
      <c r="F4" s="10"/>
      <c r="G4" s="10"/>
      <c r="H4" s="10"/>
      <c r="I4" s="12"/>
      <c r="J4" s="13"/>
      <c r="K4" s="10"/>
      <c r="L4" s="10"/>
    </row>
    <row r="5" spans="1:12" ht="16.8" x14ac:dyDescent="0.35">
      <c r="A5" s="75" t="s">
        <v>4</v>
      </c>
      <c r="B5" s="76"/>
      <c r="C5" s="14">
        <v>344</v>
      </c>
      <c r="D5" s="15" t="s">
        <v>5</v>
      </c>
      <c r="E5" s="75" t="s">
        <v>6</v>
      </c>
      <c r="F5" s="76"/>
      <c r="G5" s="14">
        <v>2.1</v>
      </c>
      <c r="H5" s="15" t="s">
        <v>5</v>
      </c>
      <c r="I5" s="75" t="s">
        <v>7</v>
      </c>
      <c r="J5" s="76"/>
      <c r="K5" s="14">
        <v>50</v>
      </c>
      <c r="L5" s="15" t="s">
        <v>5</v>
      </c>
    </row>
    <row r="6" spans="1:12" x14ac:dyDescent="0.3">
      <c r="A6" s="77" t="s">
        <v>9</v>
      </c>
      <c r="B6" s="78"/>
      <c r="C6" s="79">
        <f>G5/K5</f>
        <v>4.2000000000000003E-2</v>
      </c>
      <c r="D6" s="76"/>
      <c r="E6" s="75" t="s">
        <v>10</v>
      </c>
      <c r="F6" s="80"/>
      <c r="G6" s="16">
        <v>26</v>
      </c>
      <c r="H6" s="17" t="s">
        <v>11</v>
      </c>
      <c r="I6" s="75" t="s">
        <v>12</v>
      </c>
      <c r="J6" s="76"/>
      <c r="K6" s="18">
        <v>8.7370000000000004E-4</v>
      </c>
      <c r="L6" s="17" t="s">
        <v>13</v>
      </c>
    </row>
    <row r="7" spans="1:12" ht="16.8" x14ac:dyDescent="0.35">
      <c r="A7" s="77" t="s">
        <v>14</v>
      </c>
      <c r="B7" s="78"/>
      <c r="C7" s="81">
        <v>0.5</v>
      </c>
      <c r="D7" s="76"/>
      <c r="E7" s="82" t="s">
        <v>15</v>
      </c>
      <c r="F7" s="76"/>
      <c r="G7" s="14">
        <v>0.5</v>
      </c>
      <c r="H7" s="15" t="s">
        <v>16</v>
      </c>
      <c r="I7" s="75" t="s">
        <v>17</v>
      </c>
      <c r="J7" s="76"/>
      <c r="K7" s="14">
        <v>996.55</v>
      </c>
      <c r="L7" s="17" t="s">
        <v>18</v>
      </c>
    </row>
    <row r="8" spans="1:12" x14ac:dyDescent="0.3">
      <c r="A8" s="19" t="s">
        <v>19</v>
      </c>
      <c r="B8" s="20"/>
      <c r="C8" s="21"/>
      <c r="D8" s="22"/>
      <c r="E8" s="23"/>
      <c r="F8" s="22"/>
      <c r="G8" s="23"/>
      <c r="H8" s="24"/>
      <c r="I8" s="24"/>
      <c r="J8" s="25"/>
    </row>
    <row r="9" spans="1:12" x14ac:dyDescent="0.3">
      <c r="A9" s="20"/>
      <c r="B9" s="20"/>
      <c r="C9" s="21"/>
      <c r="D9" s="26" t="s">
        <v>20</v>
      </c>
      <c r="E9" s="27">
        <f>SLOPE(J13:J18,I13:I18)</f>
        <v>-0.63532188715892923</v>
      </c>
      <c r="F9" s="28" t="s">
        <v>72</v>
      </c>
      <c r="G9" s="27">
        <f>INTERCEPT(J13:J18,I13:I18)</f>
        <v>0.54378195671868657</v>
      </c>
      <c r="H9" s="29" t="s">
        <v>22</v>
      </c>
      <c r="I9" s="24"/>
      <c r="J9" s="27">
        <f>CORREL(J13:J18,I13:I18)</f>
        <v>-0.9860339622841281</v>
      </c>
    </row>
    <row r="10" spans="1:12" x14ac:dyDescent="0.3">
      <c r="A10" s="30"/>
      <c r="B10" s="30"/>
      <c r="C10" s="31"/>
      <c r="D10" s="30"/>
      <c r="E10" s="32" t="s">
        <v>23</v>
      </c>
      <c r="F10" s="33"/>
      <c r="G10" s="32" t="s">
        <v>24</v>
      </c>
      <c r="H10" s="24"/>
      <c r="I10" s="24"/>
      <c r="J10" s="10"/>
    </row>
    <row r="11" spans="1:12" x14ac:dyDescent="0.3">
      <c r="A11" s="34" t="s">
        <v>25</v>
      </c>
      <c r="B11" s="34" t="s">
        <v>26</v>
      </c>
      <c r="C11" s="35" t="s">
        <v>27</v>
      </c>
      <c r="D11" s="35" t="s">
        <v>28</v>
      </c>
      <c r="E11" s="35" t="s">
        <v>29</v>
      </c>
      <c r="F11" s="36" t="s">
        <v>30</v>
      </c>
      <c r="G11" s="37" t="s">
        <v>31</v>
      </c>
      <c r="H11" s="37" t="s">
        <v>32</v>
      </c>
      <c r="I11" s="37" t="s">
        <v>33</v>
      </c>
      <c r="J11" s="37" t="s">
        <v>34</v>
      </c>
    </row>
    <row r="12" spans="1:12" x14ac:dyDescent="0.3">
      <c r="A12" s="38">
        <v>0.5</v>
      </c>
      <c r="B12" s="39">
        <v>0</v>
      </c>
      <c r="C12" s="40"/>
      <c r="D12" s="41"/>
      <c r="E12" s="41"/>
      <c r="F12" s="41"/>
      <c r="G12" s="42"/>
      <c r="H12" s="43"/>
      <c r="I12" s="41"/>
      <c r="J12" s="41"/>
    </row>
    <row r="13" spans="1:12" x14ac:dyDescent="0.3">
      <c r="A13" s="38">
        <v>0.45</v>
      </c>
      <c r="B13" s="39">
        <v>19.71</v>
      </c>
      <c r="C13" s="40">
        <f>0.5-A13</f>
        <v>4.9999999999999989E-2</v>
      </c>
      <c r="D13" s="44">
        <f>C13/B13</f>
        <v>2.5367833587011663E-3</v>
      </c>
      <c r="E13" s="40">
        <f>(0.5+A13)/2</f>
        <v>0.47499999999999998</v>
      </c>
      <c r="F13" s="40">
        <f>(0.5/0.021)^2*D13</f>
        <v>1.4380858042523617</v>
      </c>
      <c r="G13" s="45">
        <f>0.021*F13*$K$7/$K$6</f>
        <v>34446.162953853163</v>
      </c>
      <c r="H13" s="46">
        <f>(2*9.8*E13/F13^2-1.5)*0.021/4/3.44</f>
        <v>4.5811387372316666E-3</v>
      </c>
      <c r="I13" s="47">
        <f>LOG(G13)</f>
        <v>4.5371408517653382</v>
      </c>
      <c r="J13" s="47">
        <f>LOG(H13)</f>
        <v>-2.3390265556585863</v>
      </c>
    </row>
    <row r="14" spans="1:12" x14ac:dyDescent="0.3">
      <c r="A14" s="38">
        <v>0.4</v>
      </c>
      <c r="B14" s="39">
        <v>40.85</v>
      </c>
      <c r="C14" s="40">
        <f t="shared" ref="C14:C18" si="0">0.5-A14</f>
        <v>9.9999999999999978E-2</v>
      </c>
      <c r="D14" s="44">
        <f t="shared" ref="D14:D18" si="1">C14/B14</f>
        <v>2.4479804161566701E-3</v>
      </c>
      <c r="E14" s="40">
        <f t="shared" ref="E14:E18" si="2">(0.5+A14)/2</f>
        <v>0.45</v>
      </c>
      <c r="F14" s="40">
        <f t="shared" ref="F14:F18" si="3">(0.5/0.021)^2*D14</f>
        <v>1.387744000088815</v>
      </c>
      <c r="G14" s="45">
        <f t="shared" ref="G14:G18" si="4">0.021*F14*$K$7/$K$6</f>
        <v>33240.336441637497</v>
      </c>
      <c r="H14" s="46">
        <f t="shared" ref="H14:H18" si="5">(2*9.8*E14/F14^2-1.5)*0.021/4/3.44</f>
        <v>4.7003301694392438E-3</v>
      </c>
      <c r="I14" s="47">
        <f t="shared" ref="I14:I18" si="6">LOG(G14)</f>
        <v>4.5216654108403285</v>
      </c>
      <c r="J14" s="47">
        <f t="shared" ref="J14:J18" si="7">LOG(H14)</f>
        <v>-2.3278716344623089</v>
      </c>
    </row>
    <row r="15" spans="1:12" x14ac:dyDescent="0.3">
      <c r="A15" s="38">
        <v>0.35</v>
      </c>
      <c r="B15" s="39">
        <v>63.7</v>
      </c>
      <c r="C15" s="40">
        <f t="shared" si="0"/>
        <v>0.15000000000000002</v>
      </c>
      <c r="D15" s="44">
        <f t="shared" si="1"/>
        <v>2.3547880690737836E-3</v>
      </c>
      <c r="E15" s="40">
        <f t="shared" si="2"/>
        <v>0.42499999999999999</v>
      </c>
      <c r="F15" s="40">
        <f t="shared" si="3"/>
        <v>1.3349138713570199</v>
      </c>
      <c r="G15" s="45">
        <f t="shared" si="4"/>
        <v>31974.907621057115</v>
      </c>
      <c r="H15" s="46">
        <f t="shared" si="5"/>
        <v>4.8448587340117694E-3</v>
      </c>
      <c r="I15" s="47">
        <f t="shared" si="6"/>
        <v>4.5048092984290937</v>
      </c>
      <c r="J15" s="47">
        <f t="shared" si="7"/>
        <v>-2.3147188815510065</v>
      </c>
    </row>
    <row r="16" spans="1:12" x14ac:dyDescent="0.3">
      <c r="A16" s="38">
        <v>0.3</v>
      </c>
      <c r="B16" s="39">
        <v>87.66</v>
      </c>
      <c r="C16" s="40">
        <f t="shared" si="0"/>
        <v>0.2</v>
      </c>
      <c r="D16" s="44">
        <f t="shared" si="1"/>
        <v>2.2815423226100846E-3</v>
      </c>
      <c r="E16" s="40">
        <f t="shared" si="2"/>
        <v>0.4</v>
      </c>
      <c r="F16" s="40">
        <f t="shared" si="3"/>
        <v>1.2933913393481202</v>
      </c>
      <c r="G16" s="45">
        <f t="shared" si="4"/>
        <v>30980.327256237553</v>
      </c>
      <c r="H16" s="46">
        <f t="shared" si="5"/>
        <v>4.8632419788350936E-3</v>
      </c>
      <c r="I16" s="47">
        <f t="shared" si="6"/>
        <v>4.4910860010548035</v>
      </c>
      <c r="J16" s="47">
        <f t="shared" si="7"/>
        <v>-2.3130741208372703</v>
      </c>
    </row>
    <row r="17" spans="1:16" x14ac:dyDescent="0.3">
      <c r="A17" s="38">
        <v>0.25</v>
      </c>
      <c r="B17" s="39">
        <v>114.1</v>
      </c>
      <c r="C17" s="40">
        <f t="shared" si="0"/>
        <v>0.25</v>
      </c>
      <c r="D17" s="44">
        <f t="shared" si="1"/>
        <v>2.1910604732690623E-3</v>
      </c>
      <c r="E17" s="40">
        <f t="shared" si="2"/>
        <v>0.375</v>
      </c>
      <c r="F17" s="40">
        <f t="shared" si="3"/>
        <v>1.2420977739620533</v>
      </c>
      <c r="G17" s="45">
        <f t="shared" si="4"/>
        <v>29751.703410186066</v>
      </c>
      <c r="H17" s="46">
        <f t="shared" si="5"/>
        <v>4.9814626382809965E-3</v>
      </c>
      <c r="I17" s="47">
        <f t="shared" si="6"/>
        <v>4.4735118359625856</v>
      </c>
      <c r="J17" s="47">
        <f t="shared" si="7"/>
        <v>-2.3026431226076509</v>
      </c>
    </row>
    <row r="18" spans="1:16" x14ac:dyDescent="0.3">
      <c r="A18" s="38">
        <v>0.2</v>
      </c>
      <c r="B18" s="39">
        <v>144.26</v>
      </c>
      <c r="C18" s="40">
        <f t="shared" si="0"/>
        <v>0.3</v>
      </c>
      <c r="D18" s="44">
        <f t="shared" si="1"/>
        <v>2.0795785387494803E-3</v>
      </c>
      <c r="E18" s="40">
        <f t="shared" si="2"/>
        <v>0.35</v>
      </c>
      <c r="F18" s="40">
        <f t="shared" si="3"/>
        <v>1.178899398384059</v>
      </c>
      <c r="G18" s="45">
        <f t="shared" si="4"/>
        <v>28237.926181357801</v>
      </c>
      <c r="H18" s="46">
        <f t="shared" si="5"/>
        <v>5.2438168173408045E-3</v>
      </c>
      <c r="I18" s="47">
        <f t="shared" si="6"/>
        <v>4.4508327985743783</v>
      </c>
      <c r="J18" s="47">
        <f t="shared" si="7"/>
        <v>-2.2803524879597581</v>
      </c>
    </row>
    <row r="19" spans="1:16" x14ac:dyDescent="0.3">
      <c r="A19" s="48" t="s">
        <v>35</v>
      </c>
      <c r="B19" s="49"/>
      <c r="C19" s="49"/>
      <c r="D19" s="49"/>
      <c r="E19" s="50"/>
      <c r="F19" s="50"/>
      <c r="G19" s="24"/>
      <c r="H19" s="24"/>
      <c r="I19" s="24"/>
      <c r="J19" s="24"/>
      <c r="K19" s="10"/>
      <c r="L19" s="10"/>
    </row>
    <row r="20" spans="1:16" x14ac:dyDescent="0.3">
      <c r="A20" s="51"/>
      <c r="B20" s="51"/>
      <c r="C20" s="51"/>
      <c r="D20" s="51"/>
      <c r="E20" s="50"/>
      <c r="F20" s="50"/>
      <c r="G20" s="24"/>
      <c r="H20" s="24"/>
      <c r="I20" s="24"/>
      <c r="J20" s="24"/>
      <c r="K20" s="10"/>
      <c r="L20" s="10"/>
    </row>
    <row r="21" spans="1:16" x14ac:dyDescent="0.3">
      <c r="A21" s="52" t="s">
        <v>36</v>
      </c>
      <c r="B21" s="52" t="s">
        <v>37</v>
      </c>
      <c r="C21" s="36" t="s">
        <v>27</v>
      </c>
      <c r="D21" s="36" t="s">
        <v>28</v>
      </c>
      <c r="E21" s="36" t="s">
        <v>29</v>
      </c>
      <c r="F21" s="36" t="s">
        <v>30</v>
      </c>
      <c r="G21" s="37" t="s">
        <v>31</v>
      </c>
      <c r="H21" s="37" t="s">
        <v>42</v>
      </c>
      <c r="I21" s="53" t="s">
        <v>43</v>
      </c>
      <c r="J21" s="37" t="s">
        <v>32</v>
      </c>
      <c r="K21" s="37" t="s">
        <v>45</v>
      </c>
      <c r="L21" s="37" t="s">
        <v>46</v>
      </c>
    </row>
    <row r="22" spans="1:16" x14ac:dyDescent="0.3">
      <c r="A22" s="38">
        <v>0.5</v>
      </c>
      <c r="B22" s="39">
        <v>0</v>
      </c>
      <c r="C22" s="21"/>
      <c r="D22" s="41"/>
      <c r="E22" s="41"/>
      <c r="F22" s="41"/>
      <c r="G22" s="54"/>
      <c r="H22" s="55"/>
      <c r="I22" s="56"/>
      <c r="J22" s="57"/>
      <c r="K22" s="58"/>
      <c r="L22" s="59"/>
    </row>
    <row r="23" spans="1:16" x14ac:dyDescent="0.3">
      <c r="A23" s="38">
        <v>0.45</v>
      </c>
      <c r="B23" s="39">
        <v>39.14</v>
      </c>
      <c r="C23" s="40">
        <f>0.5-A23</f>
        <v>4.9999999999999989E-2</v>
      </c>
      <c r="D23" s="44">
        <f>C23/B23</f>
        <v>1.2774655084312721E-3</v>
      </c>
      <c r="E23" s="40">
        <f>(0.5+A23)/2</f>
        <v>0.47499999999999998</v>
      </c>
      <c r="F23" s="40">
        <f>(0.5/0.021)^2*D23</f>
        <v>0.72418679616285253</v>
      </c>
      <c r="G23" s="45">
        <f>0.021*F23*$K$7/$K$6</f>
        <v>17346.292075126366</v>
      </c>
      <c r="H23" s="47">
        <f>LOG(G23)</f>
        <v>4.2392066547227989</v>
      </c>
      <c r="I23" s="56">
        <f>$E$9*H23+$G$9</f>
        <v>-2.1494788152164932</v>
      </c>
      <c r="J23" s="60">
        <f>10^I23</f>
        <v>7.0879588050560766E-3</v>
      </c>
      <c r="K23" s="54">
        <f>2*9.8*E23/F23^2-1.5-4*J23*3.44/0.021</f>
        <v>11.607747905840384</v>
      </c>
      <c r="L23" s="57">
        <f>K23*0.021/4/J23</f>
        <v>8.5977752102891749</v>
      </c>
    </row>
    <row r="24" spans="1:16" x14ac:dyDescent="0.3">
      <c r="A24" s="38">
        <v>0.4</v>
      </c>
      <c r="B24" s="39">
        <v>81.010000000000005</v>
      </c>
      <c r="C24" s="40">
        <f t="shared" ref="C24:C28" si="8">0.5-A24</f>
        <v>9.9999999999999978E-2</v>
      </c>
      <c r="D24" s="44">
        <f t="shared" ref="D24:D28" si="9">C24/B24</f>
        <v>1.2344155042587331E-3</v>
      </c>
      <c r="E24" s="40">
        <f t="shared" ref="E24:E28" si="10">(0.5+A24)/2</f>
        <v>0.45</v>
      </c>
      <c r="F24" s="40">
        <f t="shared" ref="F24:F28" si="11">(0.5/0.021)^2*D24</f>
        <v>0.69978203189270571</v>
      </c>
      <c r="G24" s="45">
        <f t="shared" ref="G24:G28" si="12">0.021*F24*$K$7/$K$6</f>
        <v>16761.729954831397</v>
      </c>
      <c r="H24" s="47">
        <f t="shared" ref="H24:H28" si="13">LOG(G24)</f>
        <v>4.224318839536803</v>
      </c>
      <c r="I24" s="56">
        <f t="shared" ref="I24:I28" si="14">$E$9*H24+$G$9</f>
        <v>-2.1400202603768532</v>
      </c>
      <c r="J24" s="60">
        <f t="shared" ref="J24:J28" si="15">10^I24</f>
        <v>7.2440216502620176E-3</v>
      </c>
      <c r="K24" s="54">
        <f t="shared" ref="K24:K28" si="16">2*9.8*E24/F24^2-1.5-4*J24*3.44/0.021</f>
        <v>11.764656078375037</v>
      </c>
      <c r="L24" s="57">
        <f t="shared" ref="L24:L28" si="17">K24*0.021/4/J24</f>
        <v>8.5262644692999938</v>
      </c>
    </row>
    <row r="25" spans="1:16" x14ac:dyDescent="0.3">
      <c r="A25" s="38">
        <v>0.35</v>
      </c>
      <c r="B25" s="39">
        <v>125.92</v>
      </c>
      <c r="C25" s="40">
        <f t="shared" si="8"/>
        <v>0.15000000000000002</v>
      </c>
      <c r="D25" s="44">
        <f t="shared" si="9"/>
        <v>1.1912325285895809E-3</v>
      </c>
      <c r="E25" s="40">
        <f t="shared" si="10"/>
        <v>0.42499999999999999</v>
      </c>
      <c r="F25" s="40">
        <f t="shared" si="11"/>
        <v>0.67530188695554461</v>
      </c>
      <c r="G25" s="45">
        <f t="shared" si="12"/>
        <v>16175.362257475685</v>
      </c>
      <c r="H25" s="47">
        <f t="shared" si="13"/>
        <v>4.2088540157494547</v>
      </c>
      <c r="I25" s="56">
        <f t="shared" si="14"/>
        <v>-2.1301951193436945</v>
      </c>
      <c r="J25" s="60">
        <f t="shared" si="15"/>
        <v>7.4097726106306626E-3</v>
      </c>
      <c r="K25" s="54">
        <f t="shared" si="16"/>
        <v>11.911071149191329</v>
      </c>
      <c r="L25" s="57">
        <f t="shared" si="17"/>
        <v>8.439276995293941</v>
      </c>
    </row>
    <row r="26" spans="1:16" x14ac:dyDescent="0.3">
      <c r="A26" s="38">
        <v>0.3</v>
      </c>
      <c r="B26" s="39">
        <v>174.36</v>
      </c>
      <c r="C26" s="40">
        <f t="shared" si="8"/>
        <v>0.2</v>
      </c>
      <c r="D26" s="44">
        <f t="shared" si="9"/>
        <v>1.1470520761642578E-3</v>
      </c>
      <c r="E26" s="40">
        <f t="shared" si="10"/>
        <v>0.4</v>
      </c>
      <c r="F26" s="40">
        <f t="shared" si="11"/>
        <v>0.65025627900468119</v>
      </c>
      <c r="G26" s="45">
        <f t="shared" si="12"/>
        <v>15575.450144997614</v>
      </c>
      <c r="H26" s="47">
        <f t="shared" si="13"/>
        <v>4.1924406070270974</v>
      </c>
      <c r="I26" s="56">
        <f t="shared" si="14"/>
        <v>-2.1197673215394959</v>
      </c>
      <c r="J26" s="60">
        <f t="shared" si="15"/>
        <v>7.5898410092433985E-3</v>
      </c>
      <c r="K26" s="54">
        <f t="shared" si="16"/>
        <v>12.068436184692974</v>
      </c>
      <c r="L26" s="57">
        <f t="shared" si="17"/>
        <v>8.3479074057645057</v>
      </c>
    </row>
    <row r="27" spans="1:16" x14ac:dyDescent="0.3">
      <c r="A27" s="38">
        <v>0.25</v>
      </c>
      <c r="B27" s="39">
        <v>228.42</v>
      </c>
      <c r="C27" s="40">
        <f t="shared" si="8"/>
        <v>0.25</v>
      </c>
      <c r="D27" s="44">
        <f t="shared" si="9"/>
        <v>1.0944750897469574E-3</v>
      </c>
      <c r="E27" s="40">
        <f t="shared" si="10"/>
        <v>0.375</v>
      </c>
      <c r="F27" s="40">
        <f t="shared" si="11"/>
        <v>0.62045073114906868</v>
      </c>
      <c r="G27" s="45">
        <f t="shared" si="12"/>
        <v>14861.524205858637</v>
      </c>
      <c r="H27" s="47">
        <f t="shared" si="13"/>
        <v>4.1720633531827893</v>
      </c>
      <c r="I27" s="56">
        <f t="shared" si="14"/>
        <v>-2.1068212061720133</v>
      </c>
      <c r="J27" s="60">
        <f t="shared" si="15"/>
        <v>7.8194965762529312E-3</v>
      </c>
      <c r="K27" s="54">
        <f t="shared" si="16"/>
        <v>12.469304877982331</v>
      </c>
      <c r="L27" s="57">
        <f t="shared" si="17"/>
        <v>8.3718753465811027</v>
      </c>
    </row>
    <row r="28" spans="1:16" x14ac:dyDescent="0.3">
      <c r="A28" s="38">
        <v>0.2</v>
      </c>
      <c r="B28" s="39">
        <v>288.36</v>
      </c>
      <c r="C28" s="40">
        <f t="shared" si="8"/>
        <v>0.3</v>
      </c>
      <c r="D28" s="44">
        <f t="shared" si="9"/>
        <v>1.0403662089055346E-3</v>
      </c>
      <c r="E28" s="40">
        <f t="shared" si="10"/>
        <v>0.35</v>
      </c>
      <c r="F28" s="40">
        <f t="shared" si="11"/>
        <v>0.5897767624181034</v>
      </c>
      <c r="G28" s="45">
        <f t="shared" si="12"/>
        <v>14126.797166467872</v>
      </c>
      <c r="H28" s="47">
        <f t="shared" si="13"/>
        <v>4.1500437095769005</v>
      </c>
      <c r="I28" s="56">
        <f t="shared" si="14"/>
        <v>-2.0928316446417532</v>
      </c>
      <c r="J28" s="60">
        <f t="shared" si="15"/>
        <v>8.0754801761851232E-3</v>
      </c>
      <c r="K28" s="54">
        <f t="shared" si="16"/>
        <v>12.930539984723485</v>
      </c>
      <c r="L28" s="57">
        <f t="shared" si="17"/>
        <v>8.4063527417223494</v>
      </c>
    </row>
    <row r="29" spans="1:16" x14ac:dyDescent="0.3">
      <c r="J29" s="12" t="s">
        <v>56</v>
      </c>
      <c r="K29" s="68">
        <f>AVERAGE(K23:K28)</f>
        <v>12.125292696800924</v>
      </c>
      <c r="L29" s="68">
        <f>AVERAGE(L23:L28)</f>
        <v>8.4482420281585124</v>
      </c>
    </row>
    <row r="30" spans="1:16" x14ac:dyDescent="0.3">
      <c r="J30" s="12"/>
      <c r="K30" s="69"/>
      <c r="L30" s="69"/>
    </row>
    <row r="31" spans="1:16" x14ac:dyDescent="0.3">
      <c r="A31" s="61" t="s">
        <v>47</v>
      </c>
      <c r="B31" s="21" t="s">
        <v>52</v>
      </c>
      <c r="C31" s="21"/>
      <c r="D31" s="21"/>
      <c r="E31" s="21"/>
      <c r="F31" s="21"/>
      <c r="G31" s="21"/>
      <c r="I31" s="62" t="s">
        <v>57</v>
      </c>
      <c r="J31" s="21"/>
    </row>
    <row r="32" spans="1:16" x14ac:dyDescent="0.3">
      <c r="A32" s="61" t="s">
        <v>48</v>
      </c>
      <c r="B32" s="21" t="s">
        <v>49</v>
      </c>
      <c r="C32" s="21"/>
      <c r="D32" s="21"/>
      <c r="E32" s="21"/>
      <c r="F32" s="21"/>
      <c r="G32" s="21"/>
      <c r="I32" s="63" t="s">
        <v>50</v>
      </c>
      <c r="J32" s="21"/>
      <c r="K32" s="21"/>
      <c r="L32" s="21"/>
      <c r="M32" s="21"/>
      <c r="N32" s="21"/>
      <c r="O32" s="21"/>
      <c r="P32" s="21"/>
    </row>
    <row r="33" spans="1:20" x14ac:dyDescent="0.3">
      <c r="A33" s="70" t="s">
        <v>53</v>
      </c>
      <c r="B33" s="21" t="s">
        <v>54</v>
      </c>
      <c r="C33" s="21"/>
      <c r="D33" s="21"/>
      <c r="E33" s="21"/>
      <c r="F33" s="21"/>
      <c r="G33" s="21"/>
      <c r="I33" s="83" t="s">
        <v>58</v>
      </c>
      <c r="J33" s="83"/>
      <c r="K33" s="83"/>
      <c r="L33" s="66" t="s">
        <v>62</v>
      </c>
    </row>
    <row r="34" spans="1:20" ht="21.75" customHeight="1" x14ac:dyDescent="0.3">
      <c r="I34" s="73" t="s">
        <v>67</v>
      </c>
      <c r="J34" s="73"/>
      <c r="K34" s="73"/>
      <c r="L34" s="73"/>
      <c r="M34" s="73"/>
      <c r="N34" s="73"/>
      <c r="O34" s="73"/>
      <c r="P34" s="73"/>
      <c r="Q34" s="67"/>
      <c r="R34" s="21"/>
      <c r="S34" s="21"/>
      <c r="T34" s="21"/>
    </row>
    <row r="35" spans="1:20" ht="21.75" customHeight="1" x14ac:dyDescent="0.3">
      <c r="I35" s="72" t="s">
        <v>61</v>
      </c>
      <c r="J35" s="73"/>
      <c r="K35" s="21" t="s">
        <v>59</v>
      </c>
      <c r="Q35" s="67"/>
      <c r="R35" s="21"/>
      <c r="S35" s="21"/>
      <c r="T35" s="21"/>
    </row>
    <row r="36" spans="1:20" x14ac:dyDescent="0.3">
      <c r="A36" s="67" t="s">
        <v>55</v>
      </c>
      <c r="N36" s="67" t="s">
        <v>51</v>
      </c>
    </row>
    <row r="37" spans="1:20" x14ac:dyDescent="0.3">
      <c r="A37" s="65" t="s">
        <v>66</v>
      </c>
      <c r="B37" s="21"/>
      <c r="C37" s="21"/>
      <c r="D37" s="21"/>
      <c r="E37" s="21"/>
      <c r="F37" s="21"/>
      <c r="G37" s="21"/>
      <c r="I37" s="72"/>
      <c r="J37" s="73"/>
      <c r="K37" s="21" t="s">
        <v>60</v>
      </c>
      <c r="L37" s="21"/>
      <c r="M37" s="21"/>
      <c r="N37" s="21"/>
      <c r="O37" s="67"/>
      <c r="P37" s="21"/>
      <c r="Q37" s="70"/>
    </row>
    <row r="38" spans="1:20" x14ac:dyDescent="0.3">
      <c r="F38" t="s">
        <v>65</v>
      </c>
      <c r="K38" s="21"/>
      <c r="L38" s="21"/>
      <c r="M38" s="65"/>
      <c r="N38" s="65"/>
    </row>
    <row r="39" spans="1:20" x14ac:dyDescent="0.3">
      <c r="A39" s="67" t="s">
        <v>63</v>
      </c>
      <c r="B39" s="21"/>
      <c r="C39" s="21"/>
      <c r="D39" s="21"/>
      <c r="I39" t="s">
        <v>68</v>
      </c>
      <c r="K39" s="21"/>
      <c r="L39" s="21"/>
      <c r="M39" s="21"/>
      <c r="N39" s="21"/>
    </row>
    <row r="40" spans="1:20" x14ac:dyDescent="0.3">
      <c r="C40" s="21"/>
      <c r="D40" s="21"/>
      <c r="F40" t="s">
        <v>64</v>
      </c>
    </row>
    <row r="41" spans="1:20" x14ac:dyDescent="0.3">
      <c r="C41" s="21"/>
      <c r="D41" s="21"/>
    </row>
  </sheetData>
  <mergeCells count="16">
    <mergeCell ref="I35:J35"/>
    <mergeCell ref="I37:J37"/>
    <mergeCell ref="I34:P34"/>
    <mergeCell ref="A1:L1"/>
    <mergeCell ref="A5:B5"/>
    <mergeCell ref="E5:F5"/>
    <mergeCell ref="I5:J5"/>
    <mergeCell ref="A6:B6"/>
    <mergeCell ref="C6:D6"/>
    <mergeCell ref="E6:F6"/>
    <mergeCell ref="I6:J6"/>
    <mergeCell ref="A7:B7"/>
    <mergeCell ref="C7:D7"/>
    <mergeCell ref="E7:F7"/>
    <mergeCell ref="I7:J7"/>
    <mergeCell ref="I33:K33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tabSelected="1" topLeftCell="A42" zoomScale="110" zoomScaleNormal="110" workbookViewId="0">
      <selection activeCell="N72" sqref="N72"/>
    </sheetView>
  </sheetViews>
  <sheetFormatPr defaultRowHeight="16.2" x14ac:dyDescent="0.3"/>
  <cols>
    <col min="11" max="11" width="9.77734375" customWidth="1"/>
    <col min="12" max="12" width="9" customWidth="1"/>
  </cols>
  <sheetData>
    <row r="1" spans="1:12" ht="19.8" x14ac:dyDescent="0.3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22.2" x14ac:dyDescent="0.3">
      <c r="A2" s="1"/>
      <c r="B2" s="1"/>
      <c r="C2" s="1"/>
      <c r="D2" s="1"/>
      <c r="E2" s="2" t="s">
        <v>1</v>
      </c>
      <c r="F2" s="1"/>
      <c r="G2" s="1"/>
      <c r="H2" s="1"/>
      <c r="I2" s="1"/>
      <c r="J2" s="1"/>
      <c r="K2" s="3"/>
      <c r="L2" s="1"/>
    </row>
    <row r="3" spans="1:12" x14ac:dyDescent="0.3">
      <c r="A3" s="4" t="s">
        <v>69</v>
      </c>
      <c r="B3" s="5"/>
      <c r="C3" s="1"/>
      <c r="D3" s="1"/>
      <c r="E3" s="5"/>
      <c r="F3" s="1"/>
      <c r="G3" s="1"/>
      <c r="H3" s="84" t="s">
        <v>71</v>
      </c>
      <c r="I3" s="84"/>
      <c r="J3" s="84"/>
      <c r="K3" s="1"/>
      <c r="L3" s="1"/>
    </row>
    <row r="4" spans="1:12" x14ac:dyDescent="0.3">
      <c r="A4" s="8" t="s">
        <v>3</v>
      </c>
      <c r="B4" s="9"/>
      <c r="C4" s="9"/>
      <c r="D4" s="10"/>
      <c r="E4" s="11"/>
      <c r="F4" s="10"/>
      <c r="G4" s="10"/>
      <c r="H4" s="10"/>
      <c r="I4" s="12"/>
      <c r="J4" s="13"/>
      <c r="K4" s="10"/>
      <c r="L4" s="10"/>
    </row>
    <row r="5" spans="1:12" ht="16.8" x14ac:dyDescent="0.35">
      <c r="A5" s="75" t="s">
        <v>4</v>
      </c>
      <c r="B5" s="76"/>
      <c r="C5" s="14">
        <v>344</v>
      </c>
      <c r="D5" s="15" t="s">
        <v>5</v>
      </c>
      <c r="E5" s="75" t="s">
        <v>6</v>
      </c>
      <c r="F5" s="76"/>
      <c r="G5" s="14">
        <v>2.1</v>
      </c>
      <c r="H5" s="15" t="s">
        <v>5</v>
      </c>
      <c r="I5" s="75" t="s">
        <v>7</v>
      </c>
      <c r="J5" s="76"/>
      <c r="K5" s="14">
        <v>50</v>
      </c>
      <c r="L5" s="15" t="s">
        <v>8</v>
      </c>
    </row>
    <row r="6" spans="1:12" x14ac:dyDescent="0.3">
      <c r="A6" s="77" t="s">
        <v>9</v>
      </c>
      <c r="B6" s="78"/>
      <c r="C6" s="79">
        <f>G5/K5</f>
        <v>4.2000000000000003E-2</v>
      </c>
      <c r="D6" s="76"/>
      <c r="E6" s="75" t="s">
        <v>10</v>
      </c>
      <c r="F6" s="80"/>
      <c r="G6" s="16">
        <v>26</v>
      </c>
      <c r="H6" s="17" t="s">
        <v>11</v>
      </c>
      <c r="I6" s="75" t="s">
        <v>12</v>
      </c>
      <c r="J6" s="76"/>
      <c r="K6" s="18">
        <v>8.7370000000000004E-4</v>
      </c>
      <c r="L6" s="17" t="s">
        <v>13</v>
      </c>
    </row>
    <row r="7" spans="1:12" ht="16.8" x14ac:dyDescent="0.35">
      <c r="A7" s="77" t="s">
        <v>14</v>
      </c>
      <c r="B7" s="78"/>
      <c r="C7" s="81">
        <v>0.5</v>
      </c>
      <c r="D7" s="76"/>
      <c r="E7" s="82" t="s">
        <v>15</v>
      </c>
      <c r="F7" s="76"/>
      <c r="G7" s="14">
        <v>0.5</v>
      </c>
      <c r="H7" s="15" t="s">
        <v>16</v>
      </c>
      <c r="I7" s="75" t="s">
        <v>17</v>
      </c>
      <c r="J7" s="76"/>
      <c r="K7" s="14">
        <v>996.82</v>
      </c>
      <c r="L7" s="17" t="s">
        <v>18</v>
      </c>
    </row>
    <row r="8" spans="1:12" x14ac:dyDescent="0.3">
      <c r="A8" s="19" t="s">
        <v>19</v>
      </c>
      <c r="B8" s="20"/>
      <c r="C8" s="21"/>
      <c r="D8" s="22"/>
      <c r="E8" s="23"/>
      <c r="F8" s="22"/>
      <c r="G8" s="23"/>
      <c r="H8" s="24"/>
      <c r="I8" s="24"/>
      <c r="J8" s="25"/>
    </row>
    <row r="9" spans="1:12" x14ac:dyDescent="0.3">
      <c r="A9" s="20"/>
      <c r="B9" s="20"/>
      <c r="C9" s="21"/>
      <c r="D9" s="26" t="s">
        <v>20</v>
      </c>
      <c r="E9" s="27">
        <f>SLOPE(J13:J18,I13:I18)</f>
        <v>-0.63532188715892468</v>
      </c>
      <c r="F9" s="28" t="s">
        <v>21</v>
      </c>
      <c r="G9" s="27">
        <f>INTERCEPT(J13:J18,I13:I18)</f>
        <v>0.54385670203309111</v>
      </c>
      <c r="H9" s="29" t="s">
        <v>22</v>
      </c>
      <c r="I9" s="24"/>
      <c r="J9" s="27">
        <f>CORREL(J13:J18,I13:I18)</f>
        <v>-0.98603396228412921</v>
      </c>
    </row>
    <row r="10" spans="1:12" x14ac:dyDescent="0.3">
      <c r="A10" s="30"/>
      <c r="B10" s="30"/>
      <c r="C10" s="31"/>
      <c r="D10" s="30"/>
      <c r="E10" s="32" t="s">
        <v>23</v>
      </c>
      <c r="F10" s="33"/>
      <c r="G10" s="32" t="s">
        <v>24</v>
      </c>
      <c r="H10" s="24"/>
      <c r="I10" s="24"/>
      <c r="J10" s="10"/>
    </row>
    <row r="11" spans="1:12" x14ac:dyDescent="0.3">
      <c r="A11" s="34" t="s">
        <v>25</v>
      </c>
      <c r="B11" s="34" t="s">
        <v>26</v>
      </c>
      <c r="C11" s="35" t="s">
        <v>27</v>
      </c>
      <c r="D11" s="35" t="s">
        <v>28</v>
      </c>
      <c r="E11" s="35" t="s">
        <v>29</v>
      </c>
      <c r="F11" s="36" t="s">
        <v>30</v>
      </c>
      <c r="G11" s="37" t="s">
        <v>31</v>
      </c>
      <c r="H11" s="37" t="s">
        <v>32</v>
      </c>
      <c r="I11" s="37" t="s">
        <v>33</v>
      </c>
      <c r="J11" s="37" t="s">
        <v>34</v>
      </c>
    </row>
    <row r="12" spans="1:12" x14ac:dyDescent="0.3">
      <c r="A12" s="38">
        <v>0.5</v>
      </c>
      <c r="B12" s="39">
        <v>0</v>
      </c>
      <c r="C12" s="40"/>
      <c r="D12" s="41"/>
      <c r="E12" s="41"/>
      <c r="F12" s="41"/>
      <c r="G12" s="42"/>
      <c r="H12" s="43"/>
      <c r="I12" s="41"/>
      <c r="J12" s="41"/>
    </row>
    <row r="13" spans="1:12" x14ac:dyDescent="0.3">
      <c r="A13" s="38">
        <v>0.45</v>
      </c>
      <c r="B13" s="39">
        <v>19.71</v>
      </c>
      <c r="C13" s="40">
        <f>$A$12-A13</f>
        <v>4.9999999999999989E-2</v>
      </c>
      <c r="D13" s="44">
        <f>C13/B13</f>
        <v>2.5367833587011663E-3</v>
      </c>
      <c r="E13" s="40">
        <f>($A$12+A13)/2</f>
        <v>0.47499999999999998</v>
      </c>
      <c r="F13" s="40">
        <f>(0.5/0.021)^2*D13</f>
        <v>1.4380858042523617</v>
      </c>
      <c r="G13" s="45">
        <f>0.021*F13*$K$7/$K$6</f>
        <v>34455.495615533502</v>
      </c>
      <c r="H13" s="46">
        <f>(2*9.8*E13/F13^2-1.5)*0.021/4/3.44</f>
        <v>4.5811387372316666E-3</v>
      </c>
      <c r="I13" s="47">
        <f>LOG(G13)</f>
        <v>4.5372585012843247</v>
      </c>
      <c r="J13" s="47">
        <f>LOG(H13)</f>
        <v>-2.3390265556585863</v>
      </c>
    </row>
    <row r="14" spans="1:12" x14ac:dyDescent="0.3">
      <c r="A14" s="38">
        <v>0.4</v>
      </c>
      <c r="B14" s="39">
        <v>40.85</v>
      </c>
      <c r="C14" s="40">
        <f t="shared" ref="C14:C18" si="0">$A$12-A14</f>
        <v>9.9999999999999978E-2</v>
      </c>
      <c r="D14" s="44">
        <f t="shared" ref="D14:D18" si="1">C14/B14</f>
        <v>2.4479804161566701E-3</v>
      </c>
      <c r="E14" s="40">
        <f t="shared" ref="E14:E18" si="2">($A$12+A14)/2</f>
        <v>0.45</v>
      </c>
      <c r="F14" s="40">
        <f t="shared" ref="F14:F18" si="3">(0.5/0.021)^2*D14</f>
        <v>1.387744000088815</v>
      </c>
      <c r="G14" s="45">
        <f t="shared" ref="G14:G18" si="4">0.021*F14*$K$7/$K$6</f>
        <v>33249.342403043593</v>
      </c>
      <c r="H14" s="46">
        <f t="shared" ref="H14:H18" si="5">(2*9.8*E14/F14^2-1.5)*0.021/4/3.44</f>
        <v>4.7003301694392438E-3</v>
      </c>
      <c r="I14" s="47">
        <f t="shared" ref="I14:I18" si="6">LOG(G14)</f>
        <v>4.521783060359315</v>
      </c>
      <c r="J14" s="47">
        <f t="shared" ref="J14:J18" si="7">LOG(H14)</f>
        <v>-2.3278716344623089</v>
      </c>
    </row>
    <row r="15" spans="1:12" x14ac:dyDescent="0.3">
      <c r="A15" s="38">
        <v>0.35</v>
      </c>
      <c r="B15" s="39">
        <v>63.7</v>
      </c>
      <c r="C15" s="40">
        <f t="shared" si="0"/>
        <v>0.15000000000000002</v>
      </c>
      <c r="D15" s="44">
        <f t="shared" si="1"/>
        <v>2.3547880690737836E-3</v>
      </c>
      <c r="E15" s="40">
        <f t="shared" si="2"/>
        <v>0.42499999999999999</v>
      </c>
      <c r="F15" s="40">
        <f t="shared" si="3"/>
        <v>1.3349138713570199</v>
      </c>
      <c r="G15" s="45">
        <f t="shared" si="4"/>
        <v>31983.570733853954</v>
      </c>
      <c r="H15" s="46">
        <f t="shared" si="5"/>
        <v>4.8448587340117694E-3</v>
      </c>
      <c r="I15" s="47">
        <f t="shared" si="6"/>
        <v>4.5049269479480802</v>
      </c>
      <c r="J15" s="47">
        <f t="shared" si="7"/>
        <v>-2.3147188815510065</v>
      </c>
    </row>
    <row r="16" spans="1:12" x14ac:dyDescent="0.3">
      <c r="A16" s="38">
        <v>0.3</v>
      </c>
      <c r="B16" s="39">
        <v>87.66</v>
      </c>
      <c r="C16" s="40">
        <f t="shared" si="0"/>
        <v>0.2</v>
      </c>
      <c r="D16" s="44">
        <f t="shared" si="1"/>
        <v>2.2815423226100846E-3</v>
      </c>
      <c r="E16" s="40">
        <f t="shared" si="2"/>
        <v>0.4</v>
      </c>
      <c r="F16" s="40">
        <f t="shared" si="3"/>
        <v>1.2933913393481202</v>
      </c>
      <c r="G16" s="45">
        <f t="shared" si="4"/>
        <v>30988.72090267696</v>
      </c>
      <c r="H16" s="46">
        <f t="shared" si="5"/>
        <v>4.8632419788350936E-3</v>
      </c>
      <c r="I16" s="47">
        <f t="shared" si="6"/>
        <v>4.49120365057379</v>
      </c>
      <c r="J16" s="47">
        <f t="shared" si="7"/>
        <v>-2.3130741208372703</v>
      </c>
    </row>
    <row r="17" spans="1:16" x14ac:dyDescent="0.3">
      <c r="A17" s="38">
        <v>0.25</v>
      </c>
      <c r="B17" s="39">
        <v>114.1</v>
      </c>
      <c r="C17" s="40">
        <f t="shared" si="0"/>
        <v>0.25</v>
      </c>
      <c r="D17" s="44">
        <f t="shared" si="1"/>
        <v>2.1910604732690623E-3</v>
      </c>
      <c r="E17" s="40">
        <f t="shared" si="2"/>
        <v>0.375</v>
      </c>
      <c r="F17" s="40">
        <f t="shared" si="3"/>
        <v>1.2420977739620533</v>
      </c>
      <c r="G17" s="45">
        <f t="shared" si="4"/>
        <v>29759.764179761856</v>
      </c>
      <c r="H17" s="46">
        <f t="shared" si="5"/>
        <v>4.9814626382809965E-3</v>
      </c>
      <c r="I17" s="47">
        <f t="shared" si="6"/>
        <v>4.4736294854815721</v>
      </c>
      <c r="J17" s="47">
        <f t="shared" si="7"/>
        <v>-2.3026431226076509</v>
      </c>
    </row>
    <row r="18" spans="1:16" x14ac:dyDescent="0.3">
      <c r="A18" s="38">
        <v>0.2</v>
      </c>
      <c r="B18" s="39">
        <v>144.26</v>
      </c>
      <c r="C18" s="40">
        <f t="shared" si="0"/>
        <v>0.3</v>
      </c>
      <c r="D18" s="44">
        <f t="shared" si="1"/>
        <v>2.0795785387494803E-3</v>
      </c>
      <c r="E18" s="40">
        <f t="shared" si="2"/>
        <v>0.35</v>
      </c>
      <c r="F18" s="40">
        <f t="shared" si="3"/>
        <v>1.178899398384059</v>
      </c>
      <c r="G18" s="45">
        <f t="shared" si="4"/>
        <v>28245.576816116689</v>
      </c>
      <c r="H18" s="46">
        <f t="shared" si="5"/>
        <v>5.2438168173408045E-3</v>
      </c>
      <c r="I18" s="47">
        <f t="shared" si="6"/>
        <v>4.4509504480933639</v>
      </c>
      <c r="J18" s="47">
        <f t="shared" si="7"/>
        <v>-2.2803524879597581</v>
      </c>
    </row>
    <row r="19" spans="1:16" x14ac:dyDescent="0.3">
      <c r="A19" s="48" t="s">
        <v>35</v>
      </c>
      <c r="B19" s="49"/>
      <c r="C19" s="49"/>
      <c r="D19" s="49"/>
      <c r="E19" s="50"/>
      <c r="F19" s="50"/>
      <c r="G19" s="24"/>
      <c r="H19" s="24"/>
      <c r="I19" s="24"/>
      <c r="J19" s="24"/>
      <c r="K19" s="10"/>
      <c r="L19" s="10"/>
    </row>
    <row r="20" spans="1:16" x14ac:dyDescent="0.3">
      <c r="A20" s="51"/>
      <c r="B20" s="51"/>
      <c r="C20" s="51"/>
      <c r="D20" s="51"/>
      <c r="E20" s="50"/>
      <c r="F20" s="50"/>
      <c r="G20" s="24"/>
      <c r="H20" s="24"/>
      <c r="I20" s="24"/>
      <c r="J20" s="24"/>
      <c r="K20" s="10"/>
      <c r="L20" s="10"/>
    </row>
    <row r="21" spans="1:16" x14ac:dyDescent="0.3">
      <c r="A21" s="52" t="s">
        <v>36</v>
      </c>
      <c r="B21" s="52" t="s">
        <v>37</v>
      </c>
      <c r="C21" s="36" t="s">
        <v>38</v>
      </c>
      <c r="D21" s="36" t="s">
        <v>39</v>
      </c>
      <c r="E21" s="36" t="s">
        <v>40</v>
      </c>
      <c r="F21" s="36" t="s">
        <v>41</v>
      </c>
      <c r="G21" s="37" t="s">
        <v>31</v>
      </c>
      <c r="H21" s="37" t="s">
        <v>42</v>
      </c>
      <c r="I21" s="53" t="s">
        <v>43</v>
      </c>
      <c r="J21" s="37" t="s">
        <v>44</v>
      </c>
      <c r="K21" s="37" t="s">
        <v>45</v>
      </c>
      <c r="L21" s="37" t="s">
        <v>46</v>
      </c>
    </row>
    <row r="22" spans="1:16" x14ac:dyDescent="0.3">
      <c r="A22" s="38">
        <v>0.5</v>
      </c>
      <c r="B22" s="39">
        <v>0</v>
      </c>
      <c r="C22" s="21"/>
      <c r="D22" s="41"/>
      <c r="E22" s="41"/>
      <c r="F22" s="41"/>
      <c r="G22" s="54"/>
      <c r="H22" s="55"/>
      <c r="I22" s="56"/>
      <c r="J22" s="57"/>
      <c r="K22" s="58"/>
      <c r="L22" s="59"/>
    </row>
    <row r="23" spans="1:16" x14ac:dyDescent="0.3">
      <c r="A23" s="38">
        <v>0.45</v>
      </c>
      <c r="B23" s="39">
        <v>39.14</v>
      </c>
      <c r="C23" s="40">
        <f>$A$12-A23</f>
        <v>4.9999999999999989E-2</v>
      </c>
      <c r="D23" s="44">
        <f>C23/B23</f>
        <v>1.2774655084312721E-3</v>
      </c>
      <c r="E23" s="40">
        <f>($A$12+A23)/2</f>
        <v>0.47499999999999998</v>
      </c>
      <c r="F23" s="40">
        <f>(0.5/0.021)^2*D23</f>
        <v>0.72418679616285253</v>
      </c>
      <c r="G23" s="45">
        <f>0.021*F23*$K$7/$K$6</f>
        <v>17350.991787996049</v>
      </c>
      <c r="H23" s="47">
        <f>LOG(G23)</f>
        <v>4.2393243042417854</v>
      </c>
      <c r="I23" s="56">
        <f>$E$9*H23+$G$9</f>
        <v>-2.1494788152164954</v>
      </c>
      <c r="J23" s="60">
        <f>10^I23</f>
        <v>7.0879588050560454E-3</v>
      </c>
      <c r="K23" s="54">
        <f>2*9.8*E23/F23^2-1.5-4*J23*3.44/0.021</f>
        <v>11.607747905840405</v>
      </c>
      <c r="L23" s="55">
        <f>K23*0.021/4/J23</f>
        <v>8.5977752102892282</v>
      </c>
    </row>
    <row r="24" spans="1:16" x14ac:dyDescent="0.3">
      <c r="A24" s="38">
        <v>0.4</v>
      </c>
      <c r="B24" s="39">
        <v>81.010000000000005</v>
      </c>
      <c r="C24" s="40">
        <f t="shared" ref="C24:C28" si="8">$A$12-A24</f>
        <v>9.9999999999999978E-2</v>
      </c>
      <c r="D24" s="44">
        <f t="shared" ref="D24:D28" si="9">C24/B24</f>
        <v>1.2344155042587331E-3</v>
      </c>
      <c r="E24" s="40">
        <f t="shared" ref="E24:E28" si="10">($A$12+A24)/2</f>
        <v>0.45</v>
      </c>
      <c r="F24" s="40">
        <f t="shared" ref="F24:F28" si="11">(0.5/0.021)^2*D24</f>
        <v>0.69978203189270571</v>
      </c>
      <c r="G24" s="45">
        <f t="shared" ref="G24:G28" si="12">0.021*F24*$K$7/$K$6</f>
        <v>16766.271289523895</v>
      </c>
      <c r="H24" s="47">
        <f t="shared" ref="H24:H28" si="13">LOG(G24)</f>
        <v>4.2244364890557895</v>
      </c>
      <c r="I24" s="56">
        <f t="shared" ref="I24:I28" si="14">$E$9*H24+$G$9</f>
        <v>-2.140020260376855</v>
      </c>
      <c r="J24" s="60">
        <f t="shared" ref="J24:J28" si="15">10^I24</f>
        <v>7.2440216502619847E-3</v>
      </c>
      <c r="K24" s="54">
        <f t="shared" ref="K24:K28" si="16">2*9.8*E24/F24^2-1.5-4*J24*3.44/0.021</f>
        <v>11.764656078375058</v>
      </c>
      <c r="L24" s="55">
        <f>K24*0.021/4/J24</f>
        <v>8.5262644693000471</v>
      </c>
    </row>
    <row r="25" spans="1:16" x14ac:dyDescent="0.3">
      <c r="A25" s="38">
        <v>0.35</v>
      </c>
      <c r="B25" s="39">
        <v>125.92</v>
      </c>
      <c r="C25" s="40">
        <f t="shared" si="8"/>
        <v>0.15000000000000002</v>
      </c>
      <c r="D25" s="44">
        <f t="shared" si="9"/>
        <v>1.1912325285895809E-3</v>
      </c>
      <c r="E25" s="40">
        <f t="shared" si="10"/>
        <v>0.42499999999999999</v>
      </c>
      <c r="F25" s="40">
        <f t="shared" si="11"/>
        <v>0.67530188695554461</v>
      </c>
      <c r="G25" s="45">
        <f t="shared" si="12"/>
        <v>16179.744724797467</v>
      </c>
      <c r="H25" s="47">
        <f t="shared" si="13"/>
        <v>4.2089716652684412</v>
      </c>
      <c r="I25" s="56">
        <f t="shared" si="14"/>
        <v>-2.1301951193436968</v>
      </c>
      <c r="J25" s="60">
        <f t="shared" si="15"/>
        <v>7.4097726106306227E-3</v>
      </c>
      <c r="K25" s="54">
        <f t="shared" si="16"/>
        <v>11.911071149191358</v>
      </c>
      <c r="L25" s="55">
        <f t="shared" ref="L25:L28" si="17">K25*0.021/4/J25</f>
        <v>8.4392769952940068</v>
      </c>
    </row>
    <row r="26" spans="1:16" x14ac:dyDescent="0.3">
      <c r="A26" s="38">
        <v>0.3</v>
      </c>
      <c r="B26" s="39">
        <v>174.36</v>
      </c>
      <c r="C26" s="40">
        <f t="shared" si="8"/>
        <v>0.2</v>
      </c>
      <c r="D26" s="44">
        <f t="shared" si="9"/>
        <v>1.1470520761642578E-3</v>
      </c>
      <c r="E26" s="40">
        <f t="shared" si="10"/>
        <v>0.4</v>
      </c>
      <c r="F26" s="40">
        <f t="shared" si="11"/>
        <v>0.65025627900468119</v>
      </c>
      <c r="G26" s="45">
        <f t="shared" si="12"/>
        <v>15579.670075296295</v>
      </c>
      <c r="H26" s="47">
        <f t="shared" si="13"/>
        <v>4.1925582565460839</v>
      </c>
      <c r="I26" s="56">
        <f t="shared" si="14"/>
        <v>-2.1197673215394981</v>
      </c>
      <c r="J26" s="60">
        <f t="shared" si="15"/>
        <v>7.5898410092433638E-3</v>
      </c>
      <c r="K26" s="54">
        <f t="shared" si="16"/>
        <v>12.068436184692997</v>
      </c>
      <c r="L26" s="55">
        <f t="shared" si="17"/>
        <v>8.3479074057645608</v>
      </c>
    </row>
    <row r="27" spans="1:16" x14ac:dyDescent="0.3">
      <c r="A27" s="38">
        <v>0.25</v>
      </c>
      <c r="B27" s="39">
        <v>228.42</v>
      </c>
      <c r="C27" s="40">
        <f t="shared" si="8"/>
        <v>0.25</v>
      </c>
      <c r="D27" s="44">
        <f t="shared" si="9"/>
        <v>1.0944750897469574E-3</v>
      </c>
      <c r="E27" s="40">
        <f t="shared" si="10"/>
        <v>0.375</v>
      </c>
      <c r="F27" s="40">
        <f t="shared" si="11"/>
        <v>0.62045073114906868</v>
      </c>
      <c r="G27" s="45">
        <f t="shared" si="12"/>
        <v>14865.550708829469</v>
      </c>
      <c r="H27" s="47">
        <f t="shared" si="13"/>
        <v>4.1721810027017758</v>
      </c>
      <c r="I27" s="56">
        <f t="shared" si="14"/>
        <v>-2.106821206172016</v>
      </c>
      <c r="J27" s="60">
        <f t="shared" si="15"/>
        <v>7.8194965762528826E-3</v>
      </c>
      <c r="K27" s="54">
        <f t="shared" si="16"/>
        <v>12.469304877982363</v>
      </c>
      <c r="L27" s="55">
        <f t="shared" si="17"/>
        <v>8.3718753465811755</v>
      </c>
    </row>
    <row r="28" spans="1:16" x14ac:dyDescent="0.3">
      <c r="A28" s="38">
        <v>0.2</v>
      </c>
      <c r="B28" s="39">
        <v>288.36</v>
      </c>
      <c r="C28" s="40">
        <f t="shared" si="8"/>
        <v>0.3</v>
      </c>
      <c r="D28" s="44">
        <f t="shared" si="9"/>
        <v>1.0403662089055346E-3</v>
      </c>
      <c r="E28" s="40">
        <f t="shared" si="10"/>
        <v>0.35</v>
      </c>
      <c r="F28" s="40">
        <f t="shared" si="11"/>
        <v>0.5897767624181034</v>
      </c>
      <c r="G28" s="45">
        <f t="shared" si="12"/>
        <v>14130.624606370484</v>
      </c>
      <c r="H28" s="47">
        <f t="shared" si="13"/>
        <v>4.150161359095887</v>
      </c>
      <c r="I28" s="56">
        <f t="shared" si="14"/>
        <v>-2.0928316446417554</v>
      </c>
      <c r="J28" s="60">
        <f t="shared" si="15"/>
        <v>8.0754801761850816E-3</v>
      </c>
      <c r="K28" s="54">
        <f t="shared" si="16"/>
        <v>12.930539984723511</v>
      </c>
      <c r="L28" s="55">
        <f t="shared" si="17"/>
        <v>8.4063527417224115</v>
      </c>
    </row>
    <row r="29" spans="1:16" x14ac:dyDescent="0.3">
      <c r="J29" s="12" t="s">
        <v>56</v>
      </c>
      <c r="K29" s="68">
        <f>AVERAGEA(K23:K28)</f>
        <v>12.125292696800949</v>
      </c>
      <c r="L29" s="68">
        <f>AVERAGEA(L23:L28)</f>
        <v>8.4482420281585728</v>
      </c>
    </row>
    <row r="30" spans="1:16" x14ac:dyDescent="0.3">
      <c r="J30" s="12"/>
      <c r="K30" s="69"/>
      <c r="L30" s="69"/>
    </row>
    <row r="31" spans="1:16" x14ac:dyDescent="0.3">
      <c r="A31" s="61" t="s">
        <v>47</v>
      </c>
      <c r="B31" s="21" t="s">
        <v>52</v>
      </c>
      <c r="C31" s="21"/>
      <c r="D31" s="21"/>
      <c r="E31" s="21"/>
      <c r="F31" s="21"/>
      <c r="G31" s="21"/>
      <c r="I31" s="62" t="s">
        <v>57</v>
      </c>
      <c r="J31" s="21"/>
    </row>
    <row r="32" spans="1:16" x14ac:dyDescent="0.3">
      <c r="A32" s="61" t="s">
        <v>48</v>
      </c>
      <c r="B32" s="21" t="s">
        <v>49</v>
      </c>
      <c r="C32" s="21"/>
      <c r="D32" s="21"/>
      <c r="E32" s="21"/>
      <c r="F32" s="21"/>
      <c r="G32" s="21"/>
      <c r="I32" s="63" t="s">
        <v>50</v>
      </c>
      <c r="J32" s="21"/>
      <c r="K32" s="21"/>
      <c r="L32" s="21"/>
      <c r="M32" s="21"/>
      <c r="N32" s="21"/>
      <c r="O32" s="21"/>
      <c r="P32" s="21"/>
    </row>
    <row r="33" spans="1:20" x14ac:dyDescent="0.3">
      <c r="A33" s="64" t="s">
        <v>53</v>
      </c>
      <c r="B33" s="21" t="s">
        <v>54</v>
      </c>
      <c r="C33" s="21"/>
      <c r="D33" s="21"/>
      <c r="E33" s="21"/>
      <c r="F33" s="21"/>
      <c r="G33" s="21"/>
      <c r="I33" s="83" t="s">
        <v>58</v>
      </c>
      <c r="J33" s="83"/>
      <c r="K33" s="83"/>
      <c r="L33" s="66" t="s">
        <v>62</v>
      </c>
    </row>
    <row r="34" spans="1:20" ht="21.75" customHeight="1" x14ac:dyDescent="0.3">
      <c r="I34" s="73" t="s">
        <v>67</v>
      </c>
      <c r="J34" s="73"/>
      <c r="K34" s="73"/>
      <c r="L34" s="73"/>
      <c r="M34" s="73"/>
      <c r="N34" s="73"/>
      <c r="O34" s="73"/>
      <c r="P34" s="73"/>
      <c r="Q34" s="67"/>
      <c r="R34" s="21"/>
      <c r="S34" s="21"/>
      <c r="T34" s="21"/>
    </row>
    <row r="35" spans="1:20" ht="21.75" customHeight="1" x14ac:dyDescent="0.3">
      <c r="I35" s="72" t="s">
        <v>61</v>
      </c>
      <c r="J35" s="73"/>
      <c r="K35" s="21" t="s">
        <v>59</v>
      </c>
      <c r="Q35" s="67"/>
      <c r="R35" s="21"/>
      <c r="S35" s="21"/>
      <c r="T35" s="21"/>
    </row>
    <row r="36" spans="1:20" x14ac:dyDescent="0.3">
      <c r="A36" s="67" t="s">
        <v>55</v>
      </c>
      <c r="N36" s="67" t="s">
        <v>51</v>
      </c>
    </row>
    <row r="37" spans="1:20" x14ac:dyDescent="0.3">
      <c r="A37" s="65" t="s">
        <v>66</v>
      </c>
      <c r="B37" s="21"/>
      <c r="C37" s="21"/>
      <c r="D37" s="21"/>
      <c r="E37" s="21"/>
      <c r="F37" s="21"/>
      <c r="G37" s="21"/>
      <c r="I37" s="72"/>
      <c r="J37" s="73"/>
      <c r="K37" s="21" t="s">
        <v>60</v>
      </c>
      <c r="L37" s="21"/>
      <c r="M37" s="21"/>
      <c r="N37" s="21"/>
      <c r="O37" s="67"/>
      <c r="P37" s="21"/>
      <c r="Q37" s="64"/>
    </row>
    <row r="38" spans="1:20" x14ac:dyDescent="0.3">
      <c r="F38" t="s">
        <v>65</v>
      </c>
      <c r="K38" s="21"/>
      <c r="L38" s="21"/>
      <c r="M38" s="65"/>
      <c r="N38" s="65"/>
    </row>
    <row r="39" spans="1:20" x14ac:dyDescent="0.3">
      <c r="A39" s="67" t="s">
        <v>63</v>
      </c>
      <c r="B39" s="21"/>
      <c r="C39" s="21"/>
      <c r="D39" s="21"/>
      <c r="I39" t="s">
        <v>68</v>
      </c>
      <c r="K39" s="21"/>
      <c r="L39" s="21"/>
      <c r="M39" s="21"/>
      <c r="N39" s="21"/>
    </row>
    <row r="40" spans="1:20" x14ac:dyDescent="0.3">
      <c r="C40" s="21"/>
      <c r="D40" s="21"/>
      <c r="F40" t="s">
        <v>64</v>
      </c>
    </row>
    <row r="41" spans="1:20" x14ac:dyDescent="0.3">
      <c r="C41" s="21"/>
      <c r="D41" s="21"/>
    </row>
    <row r="42" spans="1:20" ht="19.8" x14ac:dyDescent="0.3">
      <c r="A42" s="74" t="s">
        <v>0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1:20" ht="22.2" x14ac:dyDescent="0.3">
      <c r="A43" s="1"/>
      <c r="B43" s="1"/>
      <c r="C43" s="1"/>
      <c r="D43" s="1"/>
      <c r="E43" s="2" t="s">
        <v>1</v>
      </c>
      <c r="F43" s="1"/>
      <c r="G43" s="1"/>
      <c r="H43" s="1"/>
      <c r="I43" s="1"/>
      <c r="J43" s="1"/>
      <c r="K43" s="3"/>
      <c r="L43" s="1"/>
    </row>
    <row r="44" spans="1:20" x14ac:dyDescent="0.3">
      <c r="A44" s="4" t="s">
        <v>2</v>
      </c>
      <c r="B44" s="5"/>
      <c r="C44" s="1"/>
      <c r="D44" s="1"/>
      <c r="E44" s="5"/>
      <c r="F44" s="1"/>
      <c r="G44" s="1"/>
      <c r="H44" s="1"/>
      <c r="I44" s="6"/>
      <c r="J44" s="7"/>
      <c r="K44" s="1"/>
      <c r="L44" s="1"/>
    </row>
    <row r="45" spans="1:20" x14ac:dyDescent="0.3">
      <c r="A45" s="8" t="s">
        <v>3</v>
      </c>
      <c r="B45" s="9"/>
      <c r="C45" s="9"/>
      <c r="D45" s="10"/>
      <c r="E45" s="11"/>
      <c r="F45" s="10"/>
      <c r="G45" s="10"/>
      <c r="H45" s="10"/>
      <c r="I45" s="12"/>
      <c r="J45" s="13"/>
      <c r="K45" s="10"/>
      <c r="L45" s="10"/>
    </row>
    <row r="46" spans="1:20" ht="16.8" x14ac:dyDescent="0.35">
      <c r="A46" s="75" t="s">
        <v>4</v>
      </c>
      <c r="B46" s="76"/>
      <c r="C46" s="14">
        <v>344</v>
      </c>
      <c r="D46" s="15" t="s">
        <v>5</v>
      </c>
      <c r="E46" s="75" t="s">
        <v>6</v>
      </c>
      <c r="F46" s="76"/>
      <c r="G46" s="14">
        <v>2.1</v>
      </c>
      <c r="H46" s="15" t="s">
        <v>5</v>
      </c>
      <c r="I46" s="75" t="s">
        <v>7</v>
      </c>
      <c r="J46" s="76"/>
      <c r="K46" s="14">
        <v>50</v>
      </c>
      <c r="L46" s="15" t="s">
        <v>5</v>
      </c>
    </row>
    <row r="47" spans="1:20" x14ac:dyDescent="0.3">
      <c r="A47" s="77" t="s">
        <v>9</v>
      </c>
      <c r="B47" s="78"/>
      <c r="C47" s="79">
        <f>G46/K46</f>
        <v>4.2000000000000003E-2</v>
      </c>
      <c r="D47" s="76"/>
      <c r="E47" s="75" t="s">
        <v>10</v>
      </c>
      <c r="F47" s="80"/>
      <c r="G47" s="16">
        <v>26</v>
      </c>
      <c r="H47" s="17" t="s">
        <v>11</v>
      </c>
      <c r="I47" s="75" t="s">
        <v>12</v>
      </c>
      <c r="J47" s="76"/>
      <c r="K47" s="18">
        <v>8.7370000000000004E-4</v>
      </c>
      <c r="L47" s="17" t="s">
        <v>13</v>
      </c>
    </row>
    <row r="48" spans="1:20" ht="16.8" x14ac:dyDescent="0.35">
      <c r="A48" s="77" t="s">
        <v>14</v>
      </c>
      <c r="B48" s="78"/>
      <c r="C48" s="81">
        <v>0.5</v>
      </c>
      <c r="D48" s="76"/>
      <c r="E48" s="82" t="s">
        <v>15</v>
      </c>
      <c r="F48" s="76"/>
      <c r="G48" s="14">
        <v>0.5</v>
      </c>
      <c r="H48" s="15" t="s">
        <v>16</v>
      </c>
      <c r="I48" s="75" t="s">
        <v>17</v>
      </c>
      <c r="J48" s="76"/>
      <c r="K48" s="14">
        <v>996.82</v>
      </c>
      <c r="L48" s="17" t="s">
        <v>18</v>
      </c>
    </row>
    <row r="49" spans="1:12" x14ac:dyDescent="0.3">
      <c r="A49" s="19" t="s">
        <v>19</v>
      </c>
      <c r="B49" s="20"/>
      <c r="C49" s="21"/>
      <c r="D49" s="22"/>
      <c r="E49" s="23"/>
      <c r="F49" s="22"/>
      <c r="G49" s="23"/>
      <c r="H49" s="24"/>
      <c r="I49" s="24"/>
      <c r="J49" s="25"/>
    </row>
    <row r="50" spans="1:12" x14ac:dyDescent="0.3">
      <c r="A50" s="20"/>
      <c r="B50" s="20"/>
      <c r="C50" s="21"/>
      <c r="D50" s="26" t="s">
        <v>20</v>
      </c>
      <c r="E50" s="27">
        <f>SLOPE(J54:J59,I54:I59)</f>
        <v>-0.63532188715892468</v>
      </c>
      <c r="F50" s="28" t="s">
        <v>21</v>
      </c>
      <c r="G50" s="27">
        <f>INTERCEPT(J54:J59,I54:I59)</f>
        <v>0.54385670203309111</v>
      </c>
      <c r="H50" s="29" t="s">
        <v>22</v>
      </c>
      <c r="I50" s="24"/>
      <c r="J50" s="27">
        <f>CORREL(J54:J59,I54:I59)</f>
        <v>-0.98603396228412921</v>
      </c>
    </row>
    <row r="51" spans="1:12" x14ac:dyDescent="0.3">
      <c r="A51" s="30"/>
      <c r="B51" s="30"/>
      <c r="C51" s="31"/>
      <c r="D51" s="30"/>
      <c r="E51" s="32" t="s">
        <v>23</v>
      </c>
      <c r="F51" s="33"/>
      <c r="G51" s="32" t="s">
        <v>24</v>
      </c>
      <c r="H51" s="24"/>
      <c r="I51" s="24"/>
      <c r="J51" s="10"/>
    </row>
    <row r="52" spans="1:12" x14ac:dyDescent="0.3">
      <c r="A52" s="34" t="s">
        <v>25</v>
      </c>
      <c r="B52" s="34" t="s">
        <v>26</v>
      </c>
      <c r="C52" s="35" t="s">
        <v>27</v>
      </c>
      <c r="D52" s="35" t="s">
        <v>28</v>
      </c>
      <c r="E52" s="35" t="s">
        <v>29</v>
      </c>
      <c r="F52" s="36" t="s">
        <v>30</v>
      </c>
      <c r="G52" s="37" t="s">
        <v>31</v>
      </c>
      <c r="H52" s="37" t="s">
        <v>32</v>
      </c>
      <c r="I52" s="37" t="s">
        <v>33</v>
      </c>
      <c r="J52" s="37" t="s">
        <v>34</v>
      </c>
    </row>
    <row r="53" spans="1:12" x14ac:dyDescent="0.3">
      <c r="A53" s="38">
        <v>0.5</v>
      </c>
      <c r="B53" s="39">
        <v>0</v>
      </c>
      <c r="C53" s="40"/>
      <c r="D53" s="41"/>
      <c r="E53" s="41"/>
      <c r="F53" s="41"/>
      <c r="G53" s="42"/>
      <c r="H53" s="43"/>
      <c r="I53" s="41"/>
      <c r="J53" s="41"/>
    </row>
    <row r="54" spans="1:12" x14ac:dyDescent="0.3">
      <c r="A54" s="38">
        <v>0.45</v>
      </c>
      <c r="B54" s="39">
        <v>19.71</v>
      </c>
      <c r="C54" s="40">
        <f>$A$12-A54</f>
        <v>4.9999999999999989E-2</v>
      </c>
      <c r="D54" s="44">
        <f>C54/B54</f>
        <v>2.5367833587011663E-3</v>
      </c>
      <c r="E54" s="40">
        <f>($A$12+A54)/2</f>
        <v>0.47499999999999998</v>
      </c>
      <c r="F54" s="40">
        <f>(0.5/0.021)^2*D54</f>
        <v>1.4380858042523617</v>
      </c>
      <c r="G54" s="45">
        <f>0.021*F54*$K$7/$K$6</f>
        <v>34455.495615533502</v>
      </c>
      <c r="H54" s="46">
        <f>(2*9.8*E54/F54^2-1.5)*0.021/4/3.44</f>
        <v>4.5811387372316666E-3</v>
      </c>
      <c r="I54" s="47">
        <f>LOG(G54)</f>
        <v>4.5372585012843247</v>
      </c>
      <c r="J54" s="47">
        <f>LOG(H54)</f>
        <v>-2.3390265556585863</v>
      </c>
    </row>
    <row r="55" spans="1:12" x14ac:dyDescent="0.3">
      <c r="A55" s="38">
        <v>0.4</v>
      </c>
      <c r="B55" s="39">
        <v>40.85</v>
      </c>
      <c r="C55" s="40">
        <f t="shared" ref="C55:C59" si="18">$A$12-A55</f>
        <v>9.9999999999999978E-2</v>
      </c>
      <c r="D55" s="44">
        <f t="shared" ref="D55:D59" si="19">C55/B55</f>
        <v>2.4479804161566701E-3</v>
      </c>
      <c r="E55" s="40">
        <f t="shared" ref="E55:E59" si="20">($A$12+A55)/2</f>
        <v>0.45</v>
      </c>
      <c r="F55" s="40">
        <f t="shared" ref="F55:F59" si="21">(0.5/0.021)^2*D55</f>
        <v>1.387744000088815</v>
      </c>
      <c r="G55" s="45">
        <f t="shared" ref="G55:G59" si="22">0.021*F55*$K$7/$K$6</f>
        <v>33249.342403043593</v>
      </c>
      <c r="H55" s="46">
        <f t="shared" ref="H55:H59" si="23">(2*9.8*E55/F55^2-1.5)*0.021/4/3.44</f>
        <v>4.7003301694392438E-3</v>
      </c>
      <c r="I55" s="47">
        <f t="shared" ref="I55:I59" si="24">LOG(G55)</f>
        <v>4.521783060359315</v>
      </c>
      <c r="J55" s="47">
        <f t="shared" ref="J55:J59" si="25">LOG(H55)</f>
        <v>-2.3278716344623089</v>
      </c>
    </row>
    <row r="56" spans="1:12" x14ac:dyDescent="0.3">
      <c r="A56" s="38">
        <v>0.35</v>
      </c>
      <c r="B56" s="39">
        <v>63.7</v>
      </c>
      <c r="C56" s="40">
        <f t="shared" si="18"/>
        <v>0.15000000000000002</v>
      </c>
      <c r="D56" s="44">
        <f t="shared" si="19"/>
        <v>2.3547880690737836E-3</v>
      </c>
      <c r="E56" s="40">
        <f t="shared" si="20"/>
        <v>0.42499999999999999</v>
      </c>
      <c r="F56" s="40">
        <f t="shared" si="21"/>
        <v>1.3349138713570199</v>
      </c>
      <c r="G56" s="45">
        <f t="shared" si="22"/>
        <v>31983.570733853954</v>
      </c>
      <c r="H56" s="46">
        <f t="shared" si="23"/>
        <v>4.8448587340117694E-3</v>
      </c>
      <c r="I56" s="47">
        <f t="shared" si="24"/>
        <v>4.5049269479480802</v>
      </c>
      <c r="J56" s="47">
        <f t="shared" si="25"/>
        <v>-2.3147188815510065</v>
      </c>
    </row>
    <row r="57" spans="1:12" x14ac:dyDescent="0.3">
      <c r="A57" s="38">
        <v>0.3</v>
      </c>
      <c r="B57" s="39">
        <v>87.66</v>
      </c>
      <c r="C57" s="40">
        <f t="shared" si="18"/>
        <v>0.2</v>
      </c>
      <c r="D57" s="44">
        <f t="shared" si="19"/>
        <v>2.2815423226100846E-3</v>
      </c>
      <c r="E57" s="40">
        <f t="shared" si="20"/>
        <v>0.4</v>
      </c>
      <c r="F57" s="40">
        <f t="shared" si="21"/>
        <v>1.2933913393481202</v>
      </c>
      <c r="G57" s="45">
        <f t="shared" si="22"/>
        <v>30988.72090267696</v>
      </c>
      <c r="H57" s="46">
        <f t="shared" si="23"/>
        <v>4.8632419788350936E-3</v>
      </c>
      <c r="I57" s="47">
        <f t="shared" si="24"/>
        <v>4.49120365057379</v>
      </c>
      <c r="J57" s="47">
        <f t="shared" si="25"/>
        <v>-2.3130741208372703</v>
      </c>
    </row>
    <row r="58" spans="1:12" x14ac:dyDescent="0.3">
      <c r="A58" s="38">
        <v>0.25</v>
      </c>
      <c r="B58" s="39">
        <v>114.1</v>
      </c>
      <c r="C58" s="40">
        <f t="shared" si="18"/>
        <v>0.25</v>
      </c>
      <c r="D58" s="44">
        <f t="shared" si="19"/>
        <v>2.1910604732690623E-3</v>
      </c>
      <c r="E58" s="40">
        <f t="shared" si="20"/>
        <v>0.375</v>
      </c>
      <c r="F58" s="40">
        <f t="shared" si="21"/>
        <v>1.2420977739620533</v>
      </c>
      <c r="G58" s="45">
        <f t="shared" si="22"/>
        <v>29759.764179761856</v>
      </c>
      <c r="H58" s="46">
        <f t="shared" si="23"/>
        <v>4.9814626382809965E-3</v>
      </c>
      <c r="I58" s="47">
        <f t="shared" si="24"/>
        <v>4.4736294854815721</v>
      </c>
      <c r="J58" s="47">
        <f t="shared" si="25"/>
        <v>-2.3026431226076509</v>
      </c>
    </row>
    <row r="59" spans="1:12" x14ac:dyDescent="0.3">
      <c r="A59" s="38">
        <v>0.2</v>
      </c>
      <c r="B59" s="39">
        <v>144.26</v>
      </c>
      <c r="C59" s="40">
        <f t="shared" si="18"/>
        <v>0.3</v>
      </c>
      <c r="D59" s="44">
        <f t="shared" si="19"/>
        <v>2.0795785387494803E-3</v>
      </c>
      <c r="E59" s="40">
        <f t="shared" si="20"/>
        <v>0.35</v>
      </c>
      <c r="F59" s="40">
        <f t="shared" si="21"/>
        <v>1.178899398384059</v>
      </c>
      <c r="G59" s="45">
        <f t="shared" si="22"/>
        <v>28245.576816116689</v>
      </c>
      <c r="H59" s="46">
        <f t="shared" si="23"/>
        <v>5.2438168173408045E-3</v>
      </c>
      <c r="I59" s="47">
        <f t="shared" si="24"/>
        <v>4.4509504480933639</v>
      </c>
      <c r="J59" s="47">
        <f t="shared" si="25"/>
        <v>-2.2803524879597581</v>
      </c>
    </row>
    <row r="60" spans="1:12" x14ac:dyDescent="0.3">
      <c r="A60" s="48" t="s">
        <v>35</v>
      </c>
      <c r="B60" s="49"/>
      <c r="C60" s="49"/>
      <c r="D60" s="49"/>
      <c r="E60" s="50"/>
      <c r="F60" s="50"/>
      <c r="G60" s="24"/>
      <c r="H60" s="24"/>
      <c r="I60" s="24"/>
      <c r="J60" s="24"/>
      <c r="K60" s="10"/>
      <c r="L60" s="10"/>
    </row>
    <row r="61" spans="1:12" x14ac:dyDescent="0.3">
      <c r="A61" s="51"/>
      <c r="B61" s="51"/>
      <c r="C61" s="51"/>
      <c r="D61" s="51"/>
      <c r="E61" s="50"/>
      <c r="F61" s="50"/>
      <c r="G61" s="24"/>
      <c r="H61" s="24"/>
      <c r="I61" s="24"/>
      <c r="J61" s="24"/>
      <c r="K61" s="10"/>
      <c r="L61" s="10"/>
    </row>
    <row r="62" spans="1:12" x14ac:dyDescent="0.3">
      <c r="A62" s="52" t="s">
        <v>36</v>
      </c>
      <c r="B62" s="52" t="s">
        <v>37</v>
      </c>
      <c r="C62" s="36" t="s">
        <v>27</v>
      </c>
      <c r="D62" s="36" t="s">
        <v>28</v>
      </c>
      <c r="E62" s="36" t="s">
        <v>29</v>
      </c>
      <c r="F62" s="36" t="s">
        <v>30</v>
      </c>
      <c r="G62" s="37" t="s">
        <v>31</v>
      </c>
      <c r="H62" s="37" t="s">
        <v>42</v>
      </c>
      <c r="I62" s="53" t="s">
        <v>43</v>
      </c>
      <c r="J62" s="37" t="s">
        <v>32</v>
      </c>
      <c r="K62" s="37" t="s">
        <v>45</v>
      </c>
      <c r="L62" s="37" t="s">
        <v>46</v>
      </c>
    </row>
    <row r="63" spans="1:12" x14ac:dyDescent="0.3">
      <c r="A63" s="38">
        <v>0.5</v>
      </c>
      <c r="B63" s="39">
        <v>0</v>
      </c>
      <c r="C63" s="21"/>
      <c r="D63" s="41"/>
      <c r="E63" s="41"/>
      <c r="F63" s="41"/>
      <c r="G63" s="54"/>
      <c r="H63" s="55"/>
      <c r="I63" s="56"/>
      <c r="J63" s="57"/>
      <c r="K63" s="58"/>
      <c r="L63" s="59"/>
    </row>
    <row r="64" spans="1:12" x14ac:dyDescent="0.3">
      <c r="A64" s="38">
        <v>0.45</v>
      </c>
      <c r="B64" s="39">
        <v>39.14</v>
      </c>
      <c r="C64" s="40">
        <f>$A$12-A64</f>
        <v>4.9999999999999989E-2</v>
      </c>
      <c r="D64" s="44">
        <f>C64/B64</f>
        <v>1.2774655084312721E-3</v>
      </c>
      <c r="E64" s="40">
        <f>($A$12+A64)/2</f>
        <v>0.47499999999999998</v>
      </c>
      <c r="F64" s="40">
        <f>(0.5/0.021)^2*D64</f>
        <v>0.72418679616285253</v>
      </c>
      <c r="G64" s="45">
        <f>0.021*F64*$K$7/$K$6</f>
        <v>17350.991787996049</v>
      </c>
      <c r="H64" s="47">
        <f>LOG(G64)</f>
        <v>4.2393243042417854</v>
      </c>
      <c r="I64" s="56">
        <f>$E$9*H64+$G$9</f>
        <v>-2.1494788152164954</v>
      </c>
      <c r="J64" s="60">
        <f>10^I64</f>
        <v>7.0879588050560454E-3</v>
      </c>
      <c r="K64" s="54">
        <f>2*9.8*E64/F64^2-1.5-4*J64*3.44/0.021</f>
        <v>11.607747905840405</v>
      </c>
      <c r="L64" s="57">
        <f>K64*0.021/4/J64</f>
        <v>8.5977752102892282</v>
      </c>
    </row>
    <row r="65" spans="1:12" x14ac:dyDescent="0.3">
      <c r="A65" s="38">
        <v>0.4</v>
      </c>
      <c r="B65" s="39">
        <v>81.010000000000005</v>
      </c>
      <c r="C65" s="40">
        <f t="shared" ref="C65:C69" si="26">$A$12-A65</f>
        <v>9.9999999999999978E-2</v>
      </c>
      <c r="D65" s="44">
        <f t="shared" ref="D65:D69" si="27">C65/B65</f>
        <v>1.2344155042587331E-3</v>
      </c>
      <c r="E65" s="40">
        <f t="shared" ref="E65:E69" si="28">($A$12+A65)/2</f>
        <v>0.45</v>
      </c>
      <c r="F65" s="40">
        <f t="shared" ref="F65:F69" si="29">(0.5/0.021)^2*D65</f>
        <v>0.69978203189270571</v>
      </c>
      <c r="G65" s="45">
        <f t="shared" ref="G65:G69" si="30">0.021*F65*$K$7/$K$6</f>
        <v>16766.271289523895</v>
      </c>
      <c r="H65" s="47">
        <f t="shared" ref="H65:H69" si="31">LOG(G65)</f>
        <v>4.2244364890557895</v>
      </c>
      <c r="I65" s="56">
        <f t="shared" ref="I65:I69" si="32">$E$9*H65+$G$9</f>
        <v>-2.140020260376855</v>
      </c>
      <c r="J65" s="60">
        <f t="shared" ref="J65:J69" si="33">10^I65</f>
        <v>7.2440216502619847E-3</v>
      </c>
      <c r="K65" s="54">
        <f t="shared" ref="K65:K69" si="34">2*9.8*E65/F65^2-1.5-4*J65*3.44/0.021</f>
        <v>11.764656078375058</v>
      </c>
      <c r="L65" s="57">
        <f>K65*0.021/4/J65</f>
        <v>8.5262644693000471</v>
      </c>
    </row>
    <row r="66" spans="1:12" x14ac:dyDescent="0.3">
      <c r="A66" s="38">
        <v>0.35</v>
      </c>
      <c r="B66" s="39">
        <v>125.92</v>
      </c>
      <c r="C66" s="40">
        <f t="shared" si="26"/>
        <v>0.15000000000000002</v>
      </c>
      <c r="D66" s="44">
        <f t="shared" si="27"/>
        <v>1.1912325285895809E-3</v>
      </c>
      <c r="E66" s="40">
        <f t="shared" si="28"/>
        <v>0.42499999999999999</v>
      </c>
      <c r="F66" s="40">
        <f t="shared" si="29"/>
        <v>0.67530188695554461</v>
      </c>
      <c r="G66" s="45">
        <f t="shared" si="30"/>
        <v>16179.744724797467</v>
      </c>
      <c r="H66" s="47">
        <f t="shared" si="31"/>
        <v>4.2089716652684412</v>
      </c>
      <c r="I66" s="56">
        <f t="shared" si="32"/>
        <v>-2.1301951193436968</v>
      </c>
      <c r="J66" s="60">
        <f t="shared" si="33"/>
        <v>7.4097726106306227E-3</v>
      </c>
      <c r="K66" s="54">
        <f t="shared" si="34"/>
        <v>11.911071149191358</v>
      </c>
      <c r="L66" s="57">
        <f t="shared" ref="L66:L69" si="35">K66*0.021/4/J66</f>
        <v>8.4392769952940068</v>
      </c>
    </row>
    <row r="67" spans="1:12" x14ac:dyDescent="0.3">
      <c r="A67" s="38">
        <v>0.3</v>
      </c>
      <c r="B67" s="39">
        <v>174.36</v>
      </c>
      <c r="C67" s="40">
        <f t="shared" si="26"/>
        <v>0.2</v>
      </c>
      <c r="D67" s="44">
        <f t="shared" si="27"/>
        <v>1.1470520761642578E-3</v>
      </c>
      <c r="E67" s="40">
        <f t="shared" si="28"/>
        <v>0.4</v>
      </c>
      <c r="F67" s="40">
        <f t="shared" si="29"/>
        <v>0.65025627900468119</v>
      </c>
      <c r="G67" s="45">
        <f t="shared" si="30"/>
        <v>15579.670075296295</v>
      </c>
      <c r="H67" s="47">
        <f t="shared" si="31"/>
        <v>4.1925582565460839</v>
      </c>
      <c r="I67" s="56">
        <f t="shared" si="32"/>
        <v>-2.1197673215394981</v>
      </c>
      <c r="J67" s="60">
        <f t="shared" si="33"/>
        <v>7.5898410092433638E-3</v>
      </c>
      <c r="K67" s="54">
        <f t="shared" si="34"/>
        <v>12.068436184692997</v>
      </c>
      <c r="L67" s="57">
        <f t="shared" si="35"/>
        <v>8.3479074057645608</v>
      </c>
    </row>
    <row r="68" spans="1:12" x14ac:dyDescent="0.3">
      <c r="A68" s="38">
        <v>0.25</v>
      </c>
      <c r="B68" s="39">
        <v>228.42</v>
      </c>
      <c r="C68" s="40">
        <f t="shared" si="26"/>
        <v>0.25</v>
      </c>
      <c r="D68" s="44">
        <f t="shared" si="27"/>
        <v>1.0944750897469574E-3</v>
      </c>
      <c r="E68" s="40">
        <f t="shared" si="28"/>
        <v>0.375</v>
      </c>
      <c r="F68" s="40">
        <f t="shared" si="29"/>
        <v>0.62045073114906868</v>
      </c>
      <c r="G68" s="45">
        <f t="shared" si="30"/>
        <v>14865.550708829469</v>
      </c>
      <c r="H68" s="47">
        <f t="shared" si="31"/>
        <v>4.1721810027017758</v>
      </c>
      <c r="I68" s="56">
        <f t="shared" si="32"/>
        <v>-2.106821206172016</v>
      </c>
      <c r="J68" s="60">
        <f t="shared" si="33"/>
        <v>7.8194965762528826E-3</v>
      </c>
      <c r="K68" s="54">
        <f t="shared" si="34"/>
        <v>12.469304877982363</v>
      </c>
      <c r="L68" s="57">
        <f t="shared" si="35"/>
        <v>8.3718753465811755</v>
      </c>
    </row>
    <row r="69" spans="1:12" x14ac:dyDescent="0.3">
      <c r="A69" s="38">
        <v>0.2</v>
      </c>
      <c r="B69" s="39">
        <v>288.36</v>
      </c>
      <c r="C69" s="40">
        <f t="shared" si="26"/>
        <v>0.3</v>
      </c>
      <c r="D69" s="44">
        <f t="shared" si="27"/>
        <v>1.0403662089055346E-3</v>
      </c>
      <c r="E69" s="40">
        <f t="shared" si="28"/>
        <v>0.35</v>
      </c>
      <c r="F69" s="40">
        <f t="shared" si="29"/>
        <v>0.5897767624181034</v>
      </c>
      <c r="G69" s="45">
        <f t="shared" si="30"/>
        <v>14130.624606370484</v>
      </c>
      <c r="H69" s="47">
        <f t="shared" si="31"/>
        <v>4.150161359095887</v>
      </c>
      <c r="I69" s="56">
        <f t="shared" si="32"/>
        <v>-2.0928316446417554</v>
      </c>
      <c r="J69" s="60">
        <f t="shared" si="33"/>
        <v>8.0754801761850816E-3</v>
      </c>
      <c r="K69" s="54">
        <f t="shared" si="34"/>
        <v>12.930539984723511</v>
      </c>
      <c r="L69" s="57">
        <f t="shared" si="35"/>
        <v>8.4063527417224115</v>
      </c>
    </row>
    <row r="70" spans="1:12" x14ac:dyDescent="0.3">
      <c r="J70" s="12" t="s">
        <v>56</v>
      </c>
      <c r="K70" s="68">
        <f>AVERAGEA(K64:K69)</f>
        <v>12.125292696800949</v>
      </c>
      <c r="L70" s="68">
        <f>AVERAGEA(L64:L69)</f>
        <v>8.4482420281585728</v>
      </c>
    </row>
    <row r="71" spans="1:12" x14ac:dyDescent="0.3">
      <c r="J71" s="12"/>
      <c r="K71" s="69"/>
      <c r="L71" s="69"/>
    </row>
  </sheetData>
  <mergeCells count="29">
    <mergeCell ref="E7:F7"/>
    <mergeCell ref="I7:J7"/>
    <mergeCell ref="I33:K33"/>
    <mergeCell ref="I34:P34"/>
    <mergeCell ref="I35:J35"/>
    <mergeCell ref="A1:L1"/>
    <mergeCell ref="A5:B5"/>
    <mergeCell ref="E5:F5"/>
    <mergeCell ref="I5:J5"/>
    <mergeCell ref="A6:B6"/>
    <mergeCell ref="C6:D6"/>
    <mergeCell ref="E6:F6"/>
    <mergeCell ref="I6:J6"/>
    <mergeCell ref="A48:B48"/>
    <mergeCell ref="C48:D48"/>
    <mergeCell ref="E48:F48"/>
    <mergeCell ref="I48:J48"/>
    <mergeCell ref="H3:J3"/>
    <mergeCell ref="A42:L42"/>
    <mergeCell ref="A46:B46"/>
    <mergeCell ref="E46:F46"/>
    <mergeCell ref="I46:J46"/>
    <mergeCell ref="A47:B47"/>
    <mergeCell ref="C47:D47"/>
    <mergeCell ref="E47:F47"/>
    <mergeCell ref="I47:J47"/>
    <mergeCell ref="I37:J37"/>
    <mergeCell ref="A7:B7"/>
    <mergeCell ref="C7:D7"/>
  </mergeCells>
  <phoneticPr fontId="2" type="noConversion"/>
  <pageMargins left="0.51181102362204722" right="0.11811023622047245" top="0.15748031496062992" bottom="0.15748031496062992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Sheet1</vt:lpstr>
      <vt:lpstr>工作表1</vt:lpstr>
      <vt:lpstr>工作表1!Print_Area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2018-08-07T11:57:42Z</dcterms:modified>
</cp:coreProperties>
</file>